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6.xml.rels" ContentType="application/vnd.openxmlformats-package.relationships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au de bord" sheetId="1" state="visible" r:id="rId3"/>
    <sheet name="Saisie des collectes" sheetId="2" state="visible" r:id="rId4"/>
    <sheet name="Rapports Upcycle" sheetId="3" state="visible" r:id="rId5"/>
    <sheet name="Paramètres" sheetId="4" state="visible" r:id="rId6"/>
    <sheet name="Calculs" sheetId="5" state="visible" r:id="rId7"/>
    <sheet name="Mode d’emploi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<sst xmlns="http://schemas.openxmlformats.org/spreadsheetml/2006/main" count="274" uniqueCount="151">
  <si>
    <t xml:space="preserve">TABLEAU DE BORD DE LA COLLECTE DES EPI</t>
  </si>
  <si>
    <t xml:space="preserve">Suivi de vos collectes, de vos coûts et de l’impact · Upcycle Academy  ·  EXEMPLE FICTIF</t>
  </si>
  <si>
    <t xml:space="preserve">Choisissez la période et le site : tout le tableau se met à jour. Cases blanches = à renseigner  ·  cases colorées = calculées.</t>
  </si>
  <si>
    <t xml:space="preserve">Période du</t>
  </si>
  <si>
    <t xml:space="preserve">au</t>
  </si>
  <si>
    <t xml:space="preserve">Site</t>
  </si>
  <si>
    <t xml:space="preserve">Tous</t>
  </si>
  <si>
    <t xml:space="preserve">Laisser les dates vides pour tout afficher.</t>
  </si>
  <si>
    <t xml:space="preserve">1   L’ESSENTIEL SUR LA PÉRIODE</t>
  </si>
  <si>
    <t xml:space="preserve">Collectes</t>
  </si>
  <si>
    <t xml:space="preserve">Chariots enlevés</t>
  </si>
  <si>
    <t xml:space="preserve">Poids collecté (kg)</t>
  </si>
  <si>
    <t xml:space="preserve">Poids moyen par chariot (kg)</t>
  </si>
  <si>
    <t xml:space="preserve">Matière recyclée (kg)</t>
  </si>
  <si>
    <t xml:space="preserve">Conformité (%)</t>
  </si>
  <si>
    <t xml:space="preserve">Coût du service (€ HT)</t>
  </si>
  <si>
    <t xml:space="preserve">Coût par kg (€ HT)</t>
  </si>
  <si>
    <t xml:space="preserve">Économie vs élimination (€ HT)</t>
  </si>
  <si>
    <t xml:space="preserve">Jours depuis la dernière collecte</t>
  </si>
  <si>
    <t xml:space="preserve">Collectes non conformes</t>
  </si>
  <si>
    <t xml:space="preserve">Heures inclusives (rapports)</t>
  </si>
  <si>
    <t xml:space="preserve">2   MES INDICATEURS : choisissez ce que vous voulez mesurer</t>
  </si>
  <si>
    <t xml:space="preserve">Indicateur (liste déroulante)</t>
  </si>
  <si>
    <t xml:space="preserve">Valeur</t>
  </si>
  <si>
    <t xml:space="preserve">Unité</t>
  </si>
  <si>
    <t xml:space="preserve">Votre objectif</t>
  </si>
  <si>
    <t xml:space="preserve">Position par rapport à l’objectif</t>
  </si>
  <si>
    <t xml:space="preserve">Chaque case de la colonne « Indicateur » est une liste : choisissez parmi 20 indicateurs (collecte, coûts, qualité, impact, et vos 2 indicateurs libres). Fixez un objectif si vous en avez un : aucun n’est supposé.</t>
  </si>
  <si>
    <t xml:space="preserve">3   ALERTES</t>
  </si>
  <si>
    <t xml:space="preserve">4   ÉVOLUTION MENSUELLE (selon le site choisi)</t>
  </si>
  <si>
    <t xml:space="preserve">Mois</t>
  </si>
  <si>
    <t xml:space="preserve">Chariots</t>
  </si>
  <si>
    <t xml:space="preserve">Poids (kg)</t>
  </si>
  <si>
    <t xml:space="preserve">Coût (€ HT)</t>
  </si>
  <si>
    <t xml:space="preserve">5   PAR CATÉGORIE D’EPI</t>
  </si>
  <si>
    <t xml:space="preserve">Catégorie</t>
  </si>
  <si>
    <t xml:space="preserve">Part (%)</t>
  </si>
  <si>
    <t xml:space="preserve">Charlottes</t>
  </si>
  <si>
    <t xml:space="preserve">Cache-barbes</t>
  </si>
  <si>
    <t xml:space="preserve">Blouses</t>
  </si>
  <si>
    <t xml:space="preserve">Couvre-chaussures</t>
  </si>
  <si>
    <t xml:space="preserve">Masques</t>
  </si>
  <si>
    <t xml:space="preserve">Non ventilé</t>
  </si>
  <si>
    <t xml:space="preserve">6   PAR SITE (selon la période choisie)</t>
  </si>
  <si>
    <t xml:space="preserve">7   IMPACT COMMUNIQUÉ PAR UPCYCLE ACADEMY (cumul des rapports saisis)</t>
  </si>
  <si>
    <t xml:space="preserve">Objets réalisés</t>
  </si>
  <si>
    <t xml:space="preserve">Bénéficiaires</t>
  </si>
  <si>
    <t xml:space="preserve">Heures de travail inclusif</t>
  </si>
  <si>
    <t xml:space="preserve">CO₂e évités (kg)</t>
  </si>
  <si>
    <t xml:space="preserve">Les valeurs de cette partie viennent uniquement des rapports d’Upcycle Academy que vous saisissez dans l’onglet « Rapports Upcycle ». Aucune valeur n’est estimée par ce fichier : le CO₂e n’apparaît que s’il est communiqué.</t>
  </si>
  <si>
    <t xml:space="preserve">Suivi de vos collectes, de vos coûts et de l’impact · Upcycle Academy  ·  EXEMPLE FICTIF  ·  Saisie des collectes</t>
  </si>
  <si>
    <t xml:space="preserve">Une ligne par enlèvement. Reprenez les chiffres du bon de pesée d’Upcycle Academy. Le poids total suffit ; le détail par catégorie est facultatif. Les cases colorées se calculent.</t>
  </si>
  <si>
    <t xml:space="preserve">Date</t>
  </si>
  <si>
    <t xml:space="preserve">Poids total (kg)</t>
  </si>
  <si>
    <t xml:space="preserve">Charlottes (kg)</t>
  </si>
  <si>
    <t xml:space="preserve">Cache-barbes (kg)</t>
  </si>
  <si>
    <t xml:space="preserve">Blouses (kg)</t>
  </si>
  <si>
    <t xml:space="preserve">Couvre-chaussures (kg)</t>
  </si>
  <si>
    <t xml:space="preserve">Masques (kg)</t>
  </si>
  <si>
    <t xml:space="preserve">Conformité (OK / NC)</t>
  </si>
  <si>
    <t xml:space="preserve">Motif de non-conformité</t>
  </si>
  <si>
    <t xml:space="preserve">Observations</t>
  </si>
  <si>
    <t xml:space="preserve">Poids retenu (kg)</t>
  </si>
  <si>
    <t xml:space="preserve">Montant estimé (€ HT)</t>
  </si>
  <si>
    <t xml:space="preserve">Entrepôt (fictif)</t>
  </si>
  <si>
    <t xml:space="preserve">OK</t>
  </si>
  <si>
    <t xml:space="preserve">Laboratoire (fictif)</t>
  </si>
  <si>
    <t xml:space="preserve">Production (fictif)</t>
  </si>
  <si>
    <t xml:space="preserve">Suivi de vos collectes, de vos coûts et de l’impact · Upcycle Academy  ·  EXEMPLE FICTIF  ·  Impact communiqué par Upcycle Academy</t>
  </si>
  <si>
    <t xml:space="preserve">Reportez ici les chiffres du rapport d’impact reçu d’Upcycle Academy (chaque trimestre). Ne saisissez que ce qui est communiqué : les cases vides ne sont pas comptées.</t>
  </si>
  <si>
    <t xml:space="preserve">Période (ex. : 4e trimestre 2026)</t>
  </si>
  <si>
    <t xml:space="preserve">Du</t>
  </si>
  <si>
    <t xml:space="preserve">Au</t>
  </si>
  <si>
    <t xml:space="preserve">CO₂e évités (kg), si communiqué</t>
  </si>
  <si>
    <t xml:space="preserve">Montant facturé (€ HT)</t>
  </si>
  <si>
    <t xml:space="preserve">Trimestre précédent (exemple fictif)</t>
  </si>
  <si>
    <t xml:space="preserve">TOTAL</t>
  </si>
  <si>
    <t xml:space="preserve">PARAMÈTRES</t>
  </si>
  <si>
    <t xml:space="preserve">Cases blanches (texte bleu) = à renseigner. Les valeurs de l’exemple sont fictives.</t>
  </si>
  <si>
    <t xml:space="preserve">A   VOS SITES</t>
  </si>
  <si>
    <t xml:space="preserve">Code de suivi (QR)</t>
  </si>
  <si>
    <t xml:space="preserve">Chariots de 500 L</t>
  </si>
  <si>
    <t xml:space="preserve">Tarif convenu (€ HT par contenant)</t>
  </si>
  <si>
    <t xml:space="preserve">Liste du filtre site</t>
  </si>
  <si>
    <t xml:space="preserve">UA-GR-01</t>
  </si>
  <si>
    <t xml:space="preserve">UA-GR-02</t>
  </si>
  <si>
    <t xml:space="preserve">UA-GR-03</t>
  </si>
  <si>
    <t xml:space="preserve">Le tarif de base de l’offre est de 157,25 € HT par contenant de 500 L (dégressif). Remplacer par le tarif de votre convention.</t>
  </si>
  <si>
    <t xml:space="preserve">B   VOS RÉGLAGES</t>
  </si>
  <si>
    <t xml:space="preserve">Taux de recyclage matière</t>
  </si>
  <si>
    <t xml:space="preserve">Engagement de l’offre Upcycle Academy : 99 % recyclage matière, 1 % élimination.</t>
  </si>
  <si>
    <t xml:space="preserve">Votre coût actuel d’élimination (€ HT par tonne)</t>
  </si>
  <si>
    <t xml:space="preserve">Facultatif : sert à calculer l’économie. Lisez-le sur vos factures (TGAP et transport inclus).</t>
  </si>
  <si>
    <t xml:space="preserve">Début du suivi mensuel</t>
  </si>
  <si>
    <t xml:space="preserve">Premier mois du tableau d’évolution.</t>
  </si>
  <si>
    <t xml:space="preserve">Alerte : jours sans collecte</t>
  </si>
  <si>
    <t xml:space="preserve">Une alerte s’affiche au-delà de ce nombre de jours.</t>
  </si>
  <si>
    <t xml:space="preserve">Alerte : poids mini par chariot (kg)</t>
  </si>
  <si>
    <t xml:space="preserve">Facultatif : alerte si les chariots partent peu remplis.</t>
  </si>
  <si>
    <t xml:space="preserve">Nom de votre indicateur libre 1</t>
  </si>
  <si>
    <t xml:space="preserve">Incidents de tri signalés</t>
  </si>
  <si>
    <t xml:space="preserve">Un chiffre que vous voulez suivre à chaque collecte (ex. : sacs, incidents, temps de remplissage).</t>
  </si>
  <si>
    <t xml:space="preserve">Nom de votre indicateur libre 2</t>
  </si>
  <si>
    <t xml:space="preserve">Idem. Il apparaît dans « Mes indicateurs » dès qu’il est nommé.</t>
  </si>
  <si>
    <t xml:space="preserve">CALCULS</t>
  </si>
  <si>
    <t xml:space="preserve">Suivi de vos collectes, de vos coûts et de l’impact · Upcycle Academy  ·  EXEMPLE FICTIF  ·  indicateurs disponibles</t>
  </si>
  <si>
    <t xml:space="preserve">Cet onglet alimente le tableau de bord. Ne pas modifier.</t>
  </si>
  <si>
    <t xml:space="preserve">Indicateur</t>
  </si>
  <si>
    <t xml:space="preserve">Valeur (période et site choisis)</t>
  </si>
  <si>
    <t xml:space="preserve">Sens</t>
  </si>
  <si>
    <t xml:space="preserve">Passages (nombre de collectes)</t>
  </si>
  <si>
    <t xml:space="preserve">nb</t>
  </si>
  <si>
    <t xml:space="preserve">none</t>
  </si>
  <si>
    <t xml:space="preserve">Chariots de 500 L enlevés</t>
  </si>
  <si>
    <t xml:space="preserve">Poids collecté</t>
  </si>
  <si>
    <t xml:space="preserve">kg</t>
  </si>
  <si>
    <t xml:space="preserve">max</t>
  </si>
  <si>
    <t xml:space="preserve">Poids moyen par chariot</t>
  </si>
  <si>
    <t xml:space="preserve">Poids moyen par passage</t>
  </si>
  <si>
    <t xml:space="preserve">Matière recyclée</t>
  </si>
  <si>
    <t xml:space="preserve">Fraction éliminée</t>
  </si>
  <si>
    <t xml:space="preserve">min</t>
  </si>
  <si>
    <t xml:space="preserve">Coût du service</t>
  </si>
  <si>
    <t xml:space="preserve">€ HT</t>
  </si>
  <si>
    <t xml:space="preserve">Coût du service par kg collecté</t>
  </si>
  <si>
    <t xml:space="preserve">€ HT/kg</t>
  </si>
  <si>
    <t xml:space="preserve">Économie par rapport à votre élimination actuelle</t>
  </si>
  <si>
    <t xml:space="preserve">Taux de conformité des collectes</t>
  </si>
  <si>
    <t xml:space="preserve">%</t>
  </si>
  <si>
    <t xml:space="preserve">jours</t>
  </si>
  <si>
    <t xml:space="preserve">Matière recyclée communiquée par Upcycle Academy</t>
  </si>
  <si>
    <t xml:space="preserve">Objets réalisés (rapports Upcycle Academy)</t>
  </si>
  <si>
    <t xml:space="preserve">Bénéficiaires (rapports Upcycle Academy)</t>
  </si>
  <si>
    <t xml:space="preserve">Heures de travail inclusif (rapports Upcycle Academy)</t>
  </si>
  <si>
    <t xml:space="preserve">h</t>
  </si>
  <si>
    <t xml:space="preserve">CO₂e évités communiqués par Upcycle Academy</t>
  </si>
  <si>
    <t xml:space="preserve">MODE D’EMPLOI</t>
  </si>
  <si>
    <t xml:space="preserve">À quoi sert ce fichier</t>
  </si>
  <si>
    <t xml:space="preserve">À suivre vos collectes d’EPI jetables, vos coûts et votre impact, et à choisir vous-même les indicateurs qui comptent pour votre entreprise. Il fonctionne sur votre ordinateur : vos données restent chez vous.</t>
  </si>
  <si>
    <t xml:space="preserve">1. Paramètres</t>
  </si>
  <si>
    <t xml:space="preserve">Déclarez vos sites (un par ligne), vos chariots et votre tarif convenu. Renseignez votre coût actuel d’élimination à la tonne si vous voulez calculer l’économie (lisez-le sur vos factures). Nommez vos 2 indicateurs libres si vous en voulez.</t>
  </si>
  <si>
    <t xml:space="preserve">2. Saisie des collectes</t>
  </si>
  <si>
    <t xml:space="preserve">À chaque enlèvement, ajoutez une ligne : date, site, chariots enlevés, poids (bon de pesée d’Upcycle Academy), conformité. Le détail par catégorie d’EPI est facultatif. Les lignes d’exemple fictives sont à effacer.</t>
  </si>
  <si>
    <t xml:space="preserve">3. Rapports Upcycle</t>
  </si>
  <si>
    <t xml:space="preserve">Chaque trimestre, reportez les chiffres du rapport d’impact reçu : matière recyclée, objets, bénéficiaires, heures de travail inclusif. Ils alimentent la partie impact du tableau de bord.</t>
  </si>
  <si>
    <t xml:space="preserve">4. Tableau de bord</t>
  </si>
  <si>
    <t xml:space="preserve">Choisissez la période et le site en haut. Dans « Mes indicateurs », choisissez dans la liste ce que vous voulez mesurer et fixez vos objectifs : le fichier indique s’ils sont atteints. Les alertes signalent une collecte en retard, une non-conformité ou une saisie incomplète.</t>
  </si>
  <si>
    <t xml:space="preserve">Ce que le fichier ne fait pas</t>
  </si>
  <si>
    <t xml:space="preserve">Il n’invente aucun chiffre : sans coût actuel renseigné il ne calcule pas d’économie ; sans rapport saisi il n’affiche pas d’impact ; le CO₂e n’apparaît que s’il est communiqué par Upcycle Academy. Les indicateurs d’impact sont ceux du rapport d’Upcycle Academy, calculés avec ses propres hypothèses.</t>
  </si>
  <si>
    <t xml:space="preserve">Besoin d’un indicateur en plus ?</t>
  </si>
  <si>
    <t xml:space="preserve">Utilisez les 2 indicateurs libres, ou demandez-nous de l’ajouter : contact@upcycle.academy · +33 6 29 13 19 56.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</si>
</sst>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dd/mm/yyyy"/>
    <numFmt numFmtId="166" formatCode="#,##0"/>
    <numFmt numFmtId="167" formatCode="0.0"/>
    <numFmt numFmtId="168" formatCode="0.00"/>
    <numFmt numFmtId="169" formatCode="0"/>
    <numFmt numFmtId="170" formatCode="#,##0.0#"/>
    <numFmt numFmtId="171" formatCode="#,##0&quot; €&quot;"/>
    <numFmt numFmtId="172" formatCode="#,##0.0"/>
    <numFmt numFmtId="173" formatCode="#,##0.##"/>
    <numFmt numFmtId="174" formatCode="#,##0.00&quot; €&quot;"/>
    <numFmt numFmtId="175" formatCode="0.00&quot; €&quot;"/>
    <numFmt numFmtId="176" formatCode="0%"/>
    <numFmt numFmtId="177" formatCode="mm/yy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232438"/>
      <name val="Arial"/>
      <family val="0"/>
      <charset val="1"/>
    </font>
    <font>
      <b val="true"/>
      <sz val="20"/>
      <color rgb="FFE8F55A"/>
      <name val="Arial"/>
      <family val="0"/>
      <charset val="1"/>
    </font>
    <font>
      <sz val="11"/>
      <color rgb="FFF6EDC8"/>
      <name val="Arial"/>
      <family val="0"/>
      <charset val="1"/>
    </font>
    <font>
      <i val="true"/>
      <sz val="9"/>
      <color rgb="FF6C8545"/>
      <name val="Arial"/>
      <family val="0"/>
      <charset val="1"/>
    </font>
    <font>
      <b val="true"/>
      <sz val="10"/>
      <color rgb="FF1B5B3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E8F55A"/>
      <name val="Arial"/>
      <family val="0"/>
      <charset val="1"/>
    </font>
    <font>
      <b val="true"/>
      <sz val="9"/>
      <color rgb="FF1B5B3F"/>
      <name val="Arial"/>
      <family val="0"/>
      <charset val="1"/>
    </font>
    <font>
      <b val="true"/>
      <sz val="16"/>
      <color rgb="FF1B5B3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9F9F9"/>
      </patternFill>
    </fill>
    <fill>
      <patternFill patternType="solid">
        <fgColor rgb="FF1B5B3F"/>
        <bgColor rgb="FF008000"/>
      </patternFill>
    </fill>
    <fill>
      <patternFill patternType="solid">
        <fgColor rgb="FFE2F2E1"/>
        <bgColor rgb="FFE3F1FA"/>
      </patternFill>
    </fill>
    <fill>
      <patternFill patternType="solid">
        <fgColor rgb="FFFCF8C4"/>
        <bgColor rgb="FFF0F9B5"/>
      </patternFill>
    </fill>
    <fill>
      <patternFill patternType="solid">
        <fgColor rgb="FFE3F1FA"/>
        <bgColor rgb="FFE2F2E1"/>
      </patternFill>
    </fill>
    <fill>
      <patternFill patternType="solid">
        <fgColor rgb="FFF0F9B5"/>
        <bgColor rgb="FFFCF8C4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9C7B9"/>
      </left>
      <right style="thin">
        <color rgb="FFB9C7B9"/>
      </right>
      <top style="thin">
        <color rgb="FFB9C7B9"/>
      </top>
      <bottom style="thin">
        <color rgb="FFB9C7B9"/>
      </bottom>
      <diagonal/>
    </border>
    <border diagonalUp="false" diagonalDown="false">
      <left style="thin">
        <color rgb="FFB9C7B9"/>
      </left>
      <right/>
      <top style="thin">
        <color rgb="FFB9C7B9"/>
      </top>
      <bottom style="thin">
        <color rgb="FFB9C7B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4" fillId="3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0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2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2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70" fontId="8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9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7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4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9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9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8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76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7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6" fillId="3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3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7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FEBCB"/>
        </patternFill>
      </fill>
    </dxf>
    <dxf>
      <fill>
        <patternFill>
          <bgColor rgb="FFF8D7D2"/>
        </patternFill>
      </fill>
    </dxf>
    <dxf>
      <fill>
        <patternFill>
          <bgColor rgb="FFFCF8C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E8F55A"/>
      <rgbColor rgb="FFFF00FF"/>
      <rgbColor rgb="FF00FFFF"/>
      <rgbColor rgb="FF800000"/>
      <rgbColor rgb="FF008000"/>
      <rgbColor rgb="FF000080"/>
      <rgbColor rgb="FF6C8545"/>
      <rgbColor rgb="FF800080"/>
      <rgbColor rgb="FF008080"/>
      <rgbColor rgb="FFB9C7B9"/>
      <rgbColor rgb="FF878787"/>
      <rgbColor rgb="FF9999FF"/>
      <rgbColor rgb="FF993366"/>
      <rgbColor rgb="FFFCF8C4"/>
      <rgbColor rgb="FFE3F1FA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F2E1"/>
      <rgbColor rgb="FFCFEBCB"/>
      <rgbColor rgb="FFF0F9B5"/>
      <rgbColor rgb="FFF6EDC8"/>
      <rgbColor rgb="FFF9F9F9"/>
      <rgbColor rgb="FFCC99FF"/>
      <rgbColor rgb="FFF8D7D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B5B3F"/>
      <rgbColor rgb="FF339966"/>
      <rgbColor rgb="FF003300"/>
      <rgbColor rgb="FF333300"/>
      <rgbColor rgb="FF993300"/>
      <rgbColor rgb="FF993366"/>
      <rgbColor rgb="FF333399"/>
      <rgbColor rgb="FF23243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Poids collecté par mois (kg)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'Tableau de bord'!D32</c:f>
              <c:strCache>
                <c:ptCount val="1"/>
                <c:pt idx="0">
                  <c:v>Poids (kg)</c:v>
                </c:pt>
              </c:strCache>
            </c:strRef>
          </c:tx>
          <c:spPr>
            <a:solidFill>
              <a:srgbClr val="6c8545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bord'!$A$33:$A$44</c:f>
              <c:strCache>
                <c:ptCount val="12"/>
                <c:pt idx="0">
                  <c:v>2026-07</c:v>
                </c:pt>
                <c:pt idx="1">
                  <c:v>2026-08</c:v>
                </c:pt>
                <c:pt idx="2">
                  <c:v>2026-09</c:v>
                </c:pt>
                <c:pt idx="3">
                  <c:v>2026-10</c:v>
                </c:pt>
                <c:pt idx="4">
                  <c:v>2026-11</c:v>
                </c:pt>
                <c:pt idx="5">
                  <c:v>2026-12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2027-05</c:v>
                </c:pt>
                <c:pt idx="11">
                  <c:v>2027-06</c:v>
                </c:pt>
              </c:strCache>
            </c:strRef>
          </c:cat>
          <c:val>
            <c:numRef>
              <c:f>'Tableau de bord'!$D$33:$D$44</c:f>
              <c:numCache>
                <c:formatCode>#,##0</c:formatCode>
                <c:ptCount val="12"/>
                <c:pt idx="0">
                  <c:v>33</c:v>
                </c:pt>
                <c:pt idx="1">
                  <c:v>637</c:v>
                </c:pt>
                <c:pt idx="2">
                  <c:v>567</c:v>
                </c:pt>
                <c:pt idx="3">
                  <c:v>445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55498562"/>
        <c:axId val="42134609"/>
      </c:barChart>
      <c:catAx>
        <c:axId val="5549856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2134609"/>
        <c:crosses val="autoZero"/>
        <c:auto val="1"/>
        <c:lblAlgn val="ctr"/>
        <c:lblOffset val="100"/>
        <c:noMultiLvlLbl val="0"/>
      </c:catAx>
      <c:valAx>
        <c:axId val="4213460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549856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Poids par catégorie d’EPI (kg)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'Tableau de bord'!B48</c:f>
              <c:strCache>
                <c:ptCount val="1"/>
                <c:pt idx="0">
                  <c:v>Poids (kg)</c:v>
                </c:pt>
              </c:strCache>
            </c:strRef>
          </c:tx>
          <c:spPr>
            <a:solidFill>
              <a:srgbClr val="1b5b3f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bord'!$A$49:$A$54</c:f>
              <c:strCache>
                <c:ptCount val="6"/>
                <c:pt idx="0">
                  <c:v>Charlottes</c:v>
                </c:pt>
                <c:pt idx="1">
                  <c:v>Cache-barbes</c:v>
                </c:pt>
                <c:pt idx="2">
                  <c:v>Blouses</c:v>
                </c:pt>
                <c:pt idx="3">
                  <c:v>Couvre-chaussures</c:v>
                </c:pt>
                <c:pt idx="4">
                  <c:v>Masques</c:v>
                </c:pt>
                <c:pt idx="5">
                  <c:v>Non ventilé</c:v>
                </c:pt>
              </c:strCache>
            </c:strRef>
          </c:cat>
          <c:val>
            <c:numRef>
              <c:f>'Tableau de bord'!$B$49:$B$54</c:f>
              <c:numCache>
                <c:formatCode>#,##0.0</c:formatCode>
                <c:ptCount val="6"/>
                <c:pt idx="0">
                  <c:v>368</c:v>
                </c:pt>
                <c:pt idx="1">
                  <c:v>269</c:v>
                </c:pt>
                <c:pt idx="2">
                  <c:v>558</c:v>
                </c:pt>
                <c:pt idx="3">
                  <c:v>286</c:v>
                </c:pt>
                <c:pt idx="4">
                  <c:v>201</c:v>
                </c:pt>
                <c:pt idx="5">
                  <c:v>0</c:v>
                </c:pt>
              </c:numCache>
            </c:numRef>
          </c:val>
        </c:ser>
        <c:gapWidth val="150"/>
        <c:overlap val="0"/>
        <c:axId val="45059594"/>
        <c:axId val="39531695"/>
      </c:barChart>
      <c:catAx>
        <c:axId val="4505959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9531695"/>
        <c:crosses val="autoZero"/>
        <c:auto val="1"/>
        <c:lblAlgn val="ctr"/>
        <c:lblOffset val="100"/>
        <c:noMultiLvlLbl val="0"/>
      </c:catAx>
      <c:valAx>
        <c:axId val="3953169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505959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Poids collecté par site (kg)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'Tableau de bord'!D58</c:f>
              <c:strCache>
                <c:ptCount val="1"/>
                <c:pt idx="0">
                  <c:v>Poids (kg)</c:v>
                </c:pt>
              </c:strCache>
            </c:strRef>
          </c:tx>
          <c:spPr>
            <a:solidFill>
              <a:srgbClr val="1b5b3f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bord'!$A$59:$A$68</c:f>
              <c:strCache>
                <c:ptCount val="10"/>
                <c:pt idx="0">
                  <c:v>Production (fictif)</c:v>
                </c:pt>
                <c:pt idx="1">
                  <c:v>Laboratoire (fictif)</c:v>
                </c:pt>
                <c:pt idx="2">
                  <c:v>Entrepôt (fictif)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</c:strCache>
            </c:strRef>
          </c:cat>
          <c:val>
            <c:numRef>
              <c:f>'Tableau de bord'!$D$59:$D$68</c:f>
              <c:numCache>
                <c:formatCode>#,##0</c:formatCode>
                <c:ptCount val="10"/>
                <c:pt idx="0">
                  <c:v>852</c:v>
                </c:pt>
                <c:pt idx="1">
                  <c:v>404</c:v>
                </c:pt>
                <c:pt idx="2">
                  <c:v>426</c:v>
                </c:pt>
              </c:numCache>
            </c:numRef>
          </c:val>
        </c:ser>
        <c:gapWidth val="150"/>
        <c:overlap val="0"/>
        <c:axId val="65730109"/>
        <c:axId val="5522642"/>
      </c:barChart>
      <c:catAx>
        <c:axId val="6573010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522642"/>
        <c:crosses val="autoZero"/>
        <c:auto val="1"/>
        <c:lblAlgn val="ctr"/>
        <c:lblOffset val="100"/>
        <c:noMultiLvlLbl val="0"/>
      </c:catAx>
      <c:valAx>
        <c:axId val="552264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573010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31</xdr:row>
      <xdr:rowOff>0</xdr:rowOff>
    </xdr:from>
    <xdr:to>
      <xdr:col>11</xdr:col>
      <xdr:colOff>833040</xdr:colOff>
      <xdr:row>41</xdr:row>
      <xdr:rowOff>146880</xdr:rowOff>
    </xdr:to>
    <xdr:graphicFrame>
      <xdr:nvGraphicFramePr>
        <xdr:cNvPr id="0" name="Chart 1"/>
        <xdr:cNvGraphicFramePr/>
      </xdr:nvGraphicFramePr>
      <xdr:xfrm>
        <a:off x="6343560" y="9248760"/>
        <a:ext cx="61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46</xdr:row>
      <xdr:rowOff>0</xdr:rowOff>
    </xdr:from>
    <xdr:to>
      <xdr:col>11</xdr:col>
      <xdr:colOff>833040</xdr:colOff>
      <xdr:row>56</xdr:row>
      <xdr:rowOff>204120</xdr:rowOff>
    </xdr:to>
    <xdr:graphicFrame>
      <xdr:nvGraphicFramePr>
        <xdr:cNvPr id="1" name="Chart 2"/>
        <xdr:cNvGraphicFramePr/>
      </xdr:nvGraphicFramePr>
      <xdr:xfrm>
        <a:off x="6343560" y="12925440"/>
        <a:ext cx="61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6</xdr:col>
      <xdr:colOff>0</xdr:colOff>
      <xdr:row>56</xdr:row>
      <xdr:rowOff>0</xdr:rowOff>
    </xdr:from>
    <xdr:to>
      <xdr:col>11</xdr:col>
      <xdr:colOff>833040</xdr:colOff>
      <xdr:row>66</xdr:row>
      <xdr:rowOff>89640</xdr:rowOff>
    </xdr:to>
    <xdr:graphicFrame>
      <xdr:nvGraphicFramePr>
        <xdr:cNvPr id="2" name="Chart 3"/>
        <xdr:cNvGraphicFramePr/>
      </xdr:nvGraphicFramePr>
      <xdr:xfrm>
        <a:off x="6343560" y="15420960"/>
        <a:ext cx="61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799920</xdr:colOff>
      <xdr:row>2</xdr:row>
      <xdr:rowOff>66600</xdr:rowOff>
    </xdr:to>
    <xdr:pic>
      <xdr:nvPicPr>
        <xdr:cNvPr id="3" name="Image 4" descr="Picture"/>
        <xdr:cNvPicPr/>
      </xdr:nvPicPr>
      <xdr:blipFill>
        <a:blip r:embed="rId4"/>
        <a:stretch/>
      </xdr:blipFill>
      <xdr:spPr>
        <a:xfrm>
          <a:off x="0" y="0"/>
          <a:ext cx="79992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799920</xdr:colOff>
      <xdr:row>2</xdr:row>
      <xdr:rowOff>66600</xdr:rowOff>
    </xdr:to>
    <xdr:pic>
      <xdr:nvPicPr>
        <xdr:cNvPr id="4" name="Image 1" descr="Picture"/>
        <xdr:cNvPicPr/>
      </xdr:nvPicPr>
      <xdr:blipFill>
        <a:blip r:embed="rId1"/>
        <a:stretch/>
      </xdr:blipFill>
      <xdr:spPr>
        <a:xfrm>
          <a:off x="0" y="0"/>
          <a:ext cx="79992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799920</xdr:colOff>
      <xdr:row>2</xdr:row>
      <xdr:rowOff>66600</xdr:rowOff>
    </xdr:to>
    <xdr:pic>
      <xdr:nvPicPr>
        <xdr:cNvPr id="5" name="Image 1" descr="Picture"/>
        <xdr:cNvPicPr/>
      </xdr:nvPicPr>
      <xdr:blipFill>
        <a:blip r:embed="rId1"/>
        <a:stretch/>
      </xdr:blipFill>
      <xdr:spPr>
        <a:xfrm>
          <a:off x="0" y="0"/>
          <a:ext cx="79992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799920</xdr:colOff>
      <xdr:row>2</xdr:row>
      <xdr:rowOff>66600</xdr:rowOff>
    </xdr:to>
    <xdr:pic>
      <xdr:nvPicPr>
        <xdr:cNvPr id="6" name="Image 1" descr="Picture"/>
        <xdr:cNvPicPr/>
      </xdr:nvPicPr>
      <xdr:blipFill>
        <a:blip r:embed="rId1"/>
        <a:stretch/>
      </xdr:blipFill>
      <xdr:spPr>
        <a:xfrm>
          <a:off x="0" y="0"/>
          <a:ext cx="79992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799920</xdr:colOff>
      <xdr:row>2</xdr:row>
      <xdr:rowOff>66600</xdr:rowOff>
    </xdr:to>
    <xdr:pic>
      <xdr:nvPicPr>
        <xdr:cNvPr id="7" name="Image 1" descr="Picture"/>
        <xdr:cNvPicPr/>
      </xdr:nvPicPr>
      <xdr:blipFill>
        <a:blip r:embed="rId1"/>
        <a:stretch/>
      </xdr:blipFill>
      <xdr:spPr>
        <a:xfrm>
          <a:off x="0" y="0"/>
          <a:ext cx="79992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799920</xdr:colOff>
      <xdr:row>2</xdr:row>
      <xdr:rowOff>66600</xdr:rowOff>
    </xdr:to>
    <xdr:pic>
      <xdr:nvPicPr>
        <xdr:cNvPr id="8" name="Image 1" descr="Picture"/>
        <xdr:cNvPicPr/>
      </xdr:nvPicPr>
      <xdr:blipFill>
        <a:blip r:embed="rId1"/>
        <a:stretch/>
      </xdr:blipFill>
      <xdr:spPr>
        <a:xfrm>
          <a:off x="0" y="0"/>
          <a:ext cx="79992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7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2" min="1" style="0" width="15"/>
  </cols>
  <sheetData>
    <row r="1" customFormat="false" ht="33.75" hidden="false" customHeight="true" outlineLevel="0" collapsed="false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4" hidden="false" customHeight="true" outlineLevel="0" collapsed="false">
      <c r="A2" s="1"/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false" ht="7.5" hidden="false" customHeight="true" outlineLevel="0" collapsed="false">
      <c r="A3" s="1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customFormat="false" ht="15" hidden="false" customHeight="false" outlineLevel="0" collapsed="false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6" customFormat="false" ht="27.75" hidden="false" customHeight="true" outlineLevel="0" collapsed="false">
      <c r="A6" s="6" t="s">
        <v>3</v>
      </c>
      <c r="B6" s="7"/>
      <c r="C6" s="8" t="s">
        <v>4</v>
      </c>
      <c r="D6" s="7"/>
      <c r="E6" s="8" t="s">
        <v>5</v>
      </c>
      <c r="F6" s="9" t="s">
        <v>6</v>
      </c>
      <c r="G6" s="9"/>
      <c r="H6" s="10" t="s">
        <v>7</v>
      </c>
      <c r="I6" s="10"/>
      <c r="J6" s="10"/>
      <c r="K6" s="10"/>
      <c r="L6" s="10"/>
    </row>
    <row r="8" customFormat="false" ht="24" hidden="false" customHeight="true" outlineLevel="0" collapsed="false">
      <c r="A8" s="11" t="s">
        <v>8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customFormat="false" ht="30" hidden="false" customHeight="true" outlineLevel="0" collapsed="false">
      <c r="A9" s="12" t="s">
        <v>9</v>
      </c>
      <c r="B9" s="12"/>
      <c r="C9" s="13" t="s">
        <v>10</v>
      </c>
      <c r="D9" s="13"/>
      <c r="E9" s="14" t="s">
        <v>11</v>
      </c>
      <c r="F9" s="14"/>
      <c r="G9" s="12" t="s">
        <v>12</v>
      </c>
      <c r="H9" s="12"/>
      <c r="I9" s="13" t="s">
        <v>13</v>
      </c>
      <c r="J9" s="13"/>
      <c r="K9" s="14" t="s">
        <v>14</v>
      </c>
      <c r="L9" s="14"/>
    </row>
    <row r="10" customFormat="false" ht="36" hidden="false" customHeight="true" outlineLevel="0" collapsed="false">
      <c r="A10" s="15" t="n">
        <f aca="false">IF(Calculs!$B$6="","–",Calculs!$B$6)</f>
        <v>36</v>
      </c>
      <c r="B10" s="15"/>
      <c r="C10" s="16" t="n">
        <f aca="false">IF(Calculs!$B$7="","–",Calculs!$B$7)</f>
        <v>48</v>
      </c>
      <c r="D10" s="16"/>
      <c r="E10" s="17" t="n">
        <f aca="false">IF(Calculs!$B$8="","–",Calculs!$B$8)</f>
        <v>1682</v>
      </c>
      <c r="F10" s="17"/>
      <c r="G10" s="18" t="n">
        <f aca="false">IF(Calculs!$B$9="","–",Calculs!$B$9)</f>
        <v>35.0416666666667</v>
      </c>
      <c r="H10" s="18"/>
      <c r="I10" s="16" t="n">
        <f aca="false">IF(Calculs!$B$11="","–",Calculs!$B$11)</f>
        <v>1665.18</v>
      </c>
      <c r="J10" s="16"/>
      <c r="K10" s="19" t="n">
        <f aca="false">IF(Calculs!$B$16="","–",Calculs!$B$16)</f>
        <v>100</v>
      </c>
      <c r="L10" s="19"/>
    </row>
    <row r="12" customFormat="false" ht="30" hidden="false" customHeight="true" outlineLevel="0" collapsed="false">
      <c r="A12" s="14" t="s">
        <v>15</v>
      </c>
      <c r="B12" s="14"/>
      <c r="C12" s="12" t="s">
        <v>16</v>
      </c>
      <c r="D12" s="12"/>
      <c r="E12" s="13" t="s">
        <v>17</v>
      </c>
      <c r="F12" s="13"/>
      <c r="G12" s="14" t="s">
        <v>18</v>
      </c>
      <c r="H12" s="14"/>
      <c r="I12" s="12" t="s">
        <v>19</v>
      </c>
      <c r="J12" s="12"/>
      <c r="K12" s="13" t="s">
        <v>20</v>
      </c>
      <c r="L12" s="13"/>
    </row>
    <row r="13" customFormat="false" ht="36" hidden="false" customHeight="true" outlineLevel="0" collapsed="false">
      <c r="A13" s="17" t="n">
        <f aca="false">IF(Calculs!$B$13="","–",Calculs!$B$13)</f>
        <v>7548</v>
      </c>
      <c r="B13" s="17"/>
      <c r="C13" s="20" t="n">
        <f aca="false">IF(Calculs!$B$14="","–",Calculs!$B$14)</f>
        <v>4.48751486325803</v>
      </c>
      <c r="D13" s="20"/>
      <c r="E13" s="16" t="str">
        <f aca="false">IF(Calculs!$B$15="","–",Calculs!$B$15)</f>
        <v>–</v>
      </c>
      <c r="F13" s="16"/>
      <c r="G13" s="21" t="n">
        <f aca="false">IF(Calculs!$B$18="","–",Calculs!$B$18)</f>
        <v>2</v>
      </c>
      <c r="H13" s="21"/>
      <c r="I13" s="22" t="n">
        <f aca="false">IF(Calculs!$B$17="","–",Calculs!$B$17)</f>
        <v>0</v>
      </c>
      <c r="J13" s="22"/>
      <c r="K13" s="16" t="n">
        <f aca="false">IF(Calculs!$B$24="","–",Calculs!$B$24)</f>
        <v>120</v>
      </c>
      <c r="L13" s="16"/>
    </row>
    <row r="15" customFormat="false" ht="24" hidden="false" customHeight="true" outlineLevel="0" collapsed="false">
      <c r="A15" s="11" t="s">
        <v>21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customFormat="false" ht="25.5" hidden="false" customHeight="true" outlineLevel="0" collapsed="false">
      <c r="A16" s="12" t="s">
        <v>22</v>
      </c>
      <c r="B16" s="12"/>
      <c r="C16" s="12"/>
      <c r="D16" s="12" t="s">
        <v>23</v>
      </c>
      <c r="E16" s="12"/>
      <c r="F16" s="23" t="s">
        <v>24</v>
      </c>
      <c r="G16" s="12" t="s">
        <v>25</v>
      </c>
      <c r="H16" s="12"/>
      <c r="I16" s="12" t="s">
        <v>26</v>
      </c>
      <c r="J16" s="12"/>
      <c r="K16" s="12"/>
      <c r="L16" s="12"/>
    </row>
    <row r="17" customFormat="false" ht="25.5" hidden="false" customHeight="true" outlineLevel="0" collapsed="false">
      <c r="A17" s="24" t="str">
        <f aca="false">Calculs!$A$8</f>
        <v>Poids collecté</v>
      </c>
      <c r="B17" s="24"/>
      <c r="C17" s="24"/>
      <c r="D17" s="25" t="n">
        <f aca="false">IFERROR(IF(INDEX(Calculs!$B$6:$B$25,MATCH(A17,Calculs!$A$6:$A$25,0))="","–",INDEX(Calculs!$B$6:$B$25,MATCH(A17,Calculs!$A$6:$A$25,0))),"")</f>
        <v>1682</v>
      </c>
      <c r="E17" s="25"/>
      <c r="F17" s="26" t="str">
        <f aca="false">IFERROR(INDEX(Calculs!$C$6:$C$25,MATCH(A17,Calculs!$A$6:$A$25,0)),"")</f>
        <v>kg</v>
      </c>
      <c r="G17" s="27" t="n">
        <v>1500</v>
      </c>
      <c r="H17" s="27"/>
      <c r="I17" s="28" t="str">
        <f aca="false">IF(OR(G17="",NOT(ISNUMBER(D17))),"",IF(IFERROR(INDEX(Calculs!$D$6:$D$25,MATCH(A17,Calculs!$A$6:$A$25,0)),"none")="max",IF(D17&gt;=G17,"Objectif atteint","Il manque "&amp;ROUND(G17-D17,1)),IF(IFERROR(INDEX(Calculs!$D$6:$D$25,MATCH(A17,Calculs!$A$6:$A$25,0)),"none")="min",IF(D17&lt;=G17,"Objectif atteint","Dépassement de "&amp;ROUND(D17-G17,1)),"Objectif fixé : "&amp;G17)))</f>
        <v>Objectif atteint</v>
      </c>
      <c r="J17" s="28"/>
      <c r="K17" s="28"/>
      <c r="L17" s="28"/>
    </row>
    <row r="18" customFormat="false" ht="25.5" hidden="false" customHeight="true" outlineLevel="0" collapsed="false">
      <c r="A18" s="24" t="str">
        <f aca="false">Calculs!$A$9</f>
        <v>Poids moyen par chariot</v>
      </c>
      <c r="B18" s="24"/>
      <c r="C18" s="24"/>
      <c r="D18" s="25" t="n">
        <f aca="false">IFERROR(IF(INDEX(Calculs!$B$6:$B$25,MATCH(A18,Calculs!$A$6:$A$25,0))="","–",INDEX(Calculs!$B$6:$B$25,MATCH(A18,Calculs!$A$6:$A$25,0))),"")</f>
        <v>35.0416666666667</v>
      </c>
      <c r="E18" s="25"/>
      <c r="F18" s="26" t="str">
        <f aca="false">IFERROR(INDEX(Calculs!$C$6:$C$25,MATCH(A18,Calculs!$A$6:$A$25,0)),"")</f>
        <v>kg</v>
      </c>
      <c r="G18" s="27" t="n">
        <v>30</v>
      </c>
      <c r="H18" s="27"/>
      <c r="I18" s="28" t="str">
        <f aca="false">IF(OR(G18="",NOT(ISNUMBER(D18))),"",IF(IFERROR(INDEX(Calculs!$D$6:$D$25,MATCH(A18,Calculs!$A$6:$A$25,0)),"none")="max",IF(D18&gt;=G18,"Objectif atteint","Il manque "&amp;ROUND(G18-D18,1)),IF(IFERROR(INDEX(Calculs!$D$6:$D$25,MATCH(A18,Calculs!$A$6:$A$25,0)),"none")="min",IF(D18&lt;=G18,"Objectif atteint","Dépassement de "&amp;ROUND(D18-G18,1)),"Objectif fixé : "&amp;G18)))</f>
        <v>Objectif atteint</v>
      </c>
      <c r="J18" s="28"/>
      <c r="K18" s="28"/>
      <c r="L18" s="28"/>
    </row>
    <row r="19" customFormat="false" ht="25.5" hidden="false" customHeight="true" outlineLevel="0" collapsed="false">
      <c r="A19" s="24" t="str">
        <f aca="false">Calculs!$A$16</f>
        <v>Taux de conformité des collectes</v>
      </c>
      <c r="B19" s="24"/>
      <c r="C19" s="24"/>
      <c r="D19" s="25" t="n">
        <f aca="false">IFERROR(IF(INDEX(Calculs!$B$6:$B$25,MATCH(A19,Calculs!$A$6:$A$25,0))="","–",INDEX(Calculs!$B$6:$B$25,MATCH(A19,Calculs!$A$6:$A$25,0))),"")</f>
        <v>100</v>
      </c>
      <c r="E19" s="25"/>
      <c r="F19" s="26" t="str">
        <f aca="false">IFERROR(INDEX(Calculs!$C$6:$C$25,MATCH(A19,Calculs!$A$6:$A$25,0)),"")</f>
        <v>%</v>
      </c>
      <c r="G19" s="27" t="n">
        <v>100</v>
      </c>
      <c r="H19" s="27"/>
      <c r="I19" s="28" t="str">
        <f aca="false">IF(OR(G19="",NOT(ISNUMBER(D19))),"",IF(IFERROR(INDEX(Calculs!$D$6:$D$25,MATCH(A19,Calculs!$A$6:$A$25,0)),"none")="max",IF(D19&gt;=G19,"Objectif atteint","Il manque "&amp;ROUND(G19-D19,1)),IF(IFERROR(INDEX(Calculs!$D$6:$D$25,MATCH(A19,Calculs!$A$6:$A$25,0)),"none")="min",IF(D19&lt;=G19,"Objectif atteint","Dépassement de "&amp;ROUND(D19-G19,1)),"Objectif fixé : "&amp;G19)))</f>
        <v>Objectif atteint</v>
      </c>
      <c r="J19" s="28"/>
      <c r="K19" s="28"/>
      <c r="L19" s="28"/>
    </row>
    <row r="20" customFormat="false" ht="25.5" hidden="false" customHeight="true" outlineLevel="0" collapsed="false">
      <c r="A20" s="24" t="str">
        <f aca="false">Calculs!$A$14</f>
        <v>Coût du service par kg collecté</v>
      </c>
      <c r="B20" s="24"/>
      <c r="C20" s="24"/>
      <c r="D20" s="25" t="n">
        <f aca="false">IFERROR(IF(INDEX(Calculs!$B$6:$B$25,MATCH(A20,Calculs!$A$6:$A$25,0))="","–",INDEX(Calculs!$B$6:$B$25,MATCH(A20,Calculs!$A$6:$A$25,0))),"")</f>
        <v>4.48751486325803</v>
      </c>
      <c r="E20" s="25"/>
      <c r="F20" s="26" t="str">
        <f aca="false">IFERROR(INDEX(Calculs!$C$6:$C$25,MATCH(A20,Calculs!$A$6:$A$25,0)),"")</f>
        <v>€ HT/kg</v>
      </c>
      <c r="G20" s="27"/>
      <c r="H20" s="27"/>
      <c r="I20" s="28" t="str">
        <f aca="false">IF(OR(G20="",NOT(ISNUMBER(D20))),"",IF(IFERROR(INDEX(Calculs!$D$6:$D$25,MATCH(A20,Calculs!$A$6:$A$25,0)),"none")="max",IF(D20&gt;=G20,"Objectif atteint","Il manque "&amp;ROUND(G20-D20,1)),IF(IFERROR(INDEX(Calculs!$D$6:$D$25,MATCH(A20,Calculs!$A$6:$A$25,0)),"none")="min",IF(D20&lt;=G20,"Objectif atteint","Dépassement de "&amp;ROUND(D20-G20,1)),"Objectif fixé : "&amp;G20)))</f>
        <v/>
      </c>
      <c r="J20" s="28"/>
      <c r="K20" s="28"/>
      <c r="L20" s="28"/>
    </row>
    <row r="21" customFormat="false" ht="25.5" hidden="false" customHeight="true" outlineLevel="0" collapsed="false">
      <c r="A21" s="24" t="str">
        <f aca="false">Calculs!$A$11</f>
        <v>Matière recyclée</v>
      </c>
      <c r="B21" s="24"/>
      <c r="C21" s="24"/>
      <c r="D21" s="25" t="n">
        <f aca="false">IFERROR(IF(INDEX(Calculs!$B$6:$B$25,MATCH(A21,Calculs!$A$6:$A$25,0))="","–",INDEX(Calculs!$B$6:$B$25,MATCH(A21,Calculs!$A$6:$A$25,0))),"")</f>
        <v>1665.18</v>
      </c>
      <c r="E21" s="25"/>
      <c r="F21" s="26" t="str">
        <f aca="false">IFERROR(INDEX(Calculs!$C$6:$C$25,MATCH(A21,Calculs!$A$6:$A$25,0)),"")</f>
        <v>kg</v>
      </c>
      <c r="G21" s="27" t="n">
        <v>1400</v>
      </c>
      <c r="H21" s="27"/>
      <c r="I21" s="28" t="str">
        <f aca="false">IF(OR(G21="",NOT(ISNUMBER(D21))),"",IF(IFERROR(INDEX(Calculs!$D$6:$D$25,MATCH(A21,Calculs!$A$6:$A$25,0)),"none")="max",IF(D21&gt;=G21,"Objectif atteint","Il manque "&amp;ROUND(G21-D21,1)),IF(IFERROR(INDEX(Calculs!$D$6:$D$25,MATCH(A21,Calculs!$A$6:$A$25,0)),"none")="min",IF(D21&lt;=G21,"Objectif atteint","Dépassement de "&amp;ROUND(D21-G21,1)),"Objectif fixé : "&amp;G21)))</f>
        <v>Objectif atteint</v>
      </c>
      <c r="J21" s="28"/>
      <c r="K21" s="28"/>
      <c r="L21" s="28"/>
    </row>
    <row r="22" customFormat="false" ht="25.5" hidden="false" customHeight="true" outlineLevel="0" collapsed="false">
      <c r="A22" s="24" t="str">
        <f aca="false">Calculs!$A$18</f>
        <v>Jours depuis la dernière collecte</v>
      </c>
      <c r="B22" s="24"/>
      <c r="C22" s="24"/>
      <c r="D22" s="25" t="n">
        <f aca="false">IFERROR(IF(INDEX(Calculs!$B$6:$B$25,MATCH(A22,Calculs!$A$6:$A$25,0))="","–",INDEX(Calculs!$B$6:$B$25,MATCH(A22,Calculs!$A$6:$A$25,0))),"")</f>
        <v>2</v>
      </c>
      <c r="E22" s="25"/>
      <c r="F22" s="26" t="str">
        <f aca="false">IFERROR(INDEX(Calculs!$C$6:$C$25,MATCH(A22,Calculs!$A$6:$A$25,0)),"")</f>
        <v>jours</v>
      </c>
      <c r="G22" s="27" t="n">
        <v>7</v>
      </c>
      <c r="H22" s="27"/>
      <c r="I22" s="28" t="str">
        <f aca="false">IF(OR(G22="",NOT(ISNUMBER(D22))),"",IF(IFERROR(INDEX(Calculs!$D$6:$D$25,MATCH(A22,Calculs!$A$6:$A$25,0)),"none")="max",IF(D22&gt;=G22,"Objectif atteint","Il manque "&amp;ROUND(G22-D22,1)),IF(IFERROR(INDEX(Calculs!$D$6:$D$25,MATCH(A22,Calculs!$A$6:$A$25,0)),"none")="min",IF(D22&lt;=G22,"Objectif atteint","Dépassement de "&amp;ROUND(D22-G22,1)),"Objectif fixé : "&amp;G22)))</f>
        <v>Objectif atteint</v>
      </c>
      <c r="J22" s="28"/>
      <c r="K22" s="28"/>
      <c r="L22" s="28"/>
    </row>
    <row r="23" customFormat="false" ht="27.75" hidden="false" customHeight="true" outlineLevel="0" collapsed="false">
      <c r="A23" s="10" t="s">
        <v>27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5" customFormat="false" ht="24" hidden="false" customHeight="true" outlineLevel="0" collapsed="false">
      <c r="A25" s="11" t="s">
        <v>28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customFormat="false" ht="24" hidden="false" customHeight="true" outlineLevel="0" collapsed="false">
      <c r="A26" s="28" t="str">
        <f aca="false">IF(Calculs!$B$18="","Aucune collecte enregistrée.",IF(Calculs!$B$18&gt;Paramètres!$B$24,"Aucune collecte depuis "&amp;Calculs!$B$18&amp;" jours (seuil : "&amp;Paramètres!$B$24&amp;" jours).","Collectes à jour ("&amp;Calculs!$B$18&amp;" jour(s) depuis la dernière)."))</f>
        <v>Collectes à jour (2 jour(s) depuis la dernière).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</row>
    <row r="27" customFormat="false" ht="24" hidden="false" customHeight="true" outlineLevel="0" collapsed="false">
      <c r="A27" s="29" t="str">
        <f aca="false">IF(Calculs!$B$17=0,"Aucune collecte non conforme sur la période.",Calculs!$B$17&amp;" collecte(s) non conforme(s) sur la période : voir les motifs dans la saisie.")</f>
        <v>Aucune collecte non conforme sur la période.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</row>
    <row r="28" customFormat="false" ht="24" hidden="false" customHeight="true" outlineLevel="0" collapsed="false">
      <c r="A28" s="28" t="str">
        <f aca="false">IF(Paramètres!$B$25="","Seuil de remplissage non défini (Paramètres).",IF(Calculs!$B$9="","",IF(Calculs!$B$9&lt;Paramètres!$B$25,"Chariots peu remplis : "&amp;ROUND(Calculs!$B$9,1)&amp;" kg en moyenne (seuil : "&amp;Paramètres!$B$25&amp;" kg).","Remplissage des chariots conforme au seuil.")))</f>
        <v>Remplissage des chariots conforme au seuil.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</row>
    <row r="29" customFormat="false" ht="24" hidden="false" customHeight="true" outlineLevel="0" collapsed="false">
      <c r="A29" s="29" t="str">
        <f aca="false">IF(SUMPRODUCT(('Saisie des collectes'!$A$6:$A$505&lt;&gt;"")*(('Saisie des collectes'!$B$6:$B$505="")+('Saisie des collectes'!$C$6:$C$505="")+('Saisie des collectes'!$O$6:$O$505="")&gt;0))=0,"Saisie complète.",SUMPRODUCT(('Saisie des collectes'!$A$6:$A$505&lt;&gt;"")*(('Saisie des collectes'!$B$6:$B$505="")+('Saisie des collectes'!$C$6:$C$505="")+('Saisie des collectes'!$O$6:$O$505="")&gt;0))&amp;" ligne(s) de saisie incomplète(s) (site, chariots ou poids manquant).")</f>
        <v>Saisie complète.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</row>
    <row r="31" customFormat="false" ht="24" hidden="false" customHeight="true" outlineLevel="0" collapsed="false">
      <c r="A31" s="11" t="s">
        <v>29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customFormat="false" ht="25.5" hidden="false" customHeight="true" outlineLevel="0" collapsed="false">
      <c r="A32" s="23" t="s">
        <v>30</v>
      </c>
      <c r="B32" s="23" t="s">
        <v>9</v>
      </c>
      <c r="C32" s="23" t="s">
        <v>31</v>
      </c>
      <c r="D32" s="23" t="s">
        <v>32</v>
      </c>
      <c r="E32" s="23" t="s">
        <v>33</v>
      </c>
    </row>
    <row r="33" customFormat="false" ht="19.5" hidden="false" customHeight="true" outlineLevel="0" collapsed="false">
      <c r="A33" s="8" t="str">
        <f aca="false">YEAR(EDATE(Paramètres!$B$23,0))&amp;"-"&amp;RIGHT("0"&amp;MONTH(EDATE(Paramètres!$B$23,0)),2)</f>
        <v>2026-07</v>
      </c>
      <c r="B33" s="30" t="n">
        <f aca="false">COUNTIFS('Saisie des collectes'!$P$6:$P$505,A33,'Saisie des collectes'!$B$6:$B$505,IF($F$6="Tous","*",$F$6))</f>
        <v>1</v>
      </c>
      <c r="C33" s="31" t="n">
        <f aca="false">SUMIFS('Saisie des collectes'!$C$6:$C$505,'Saisie des collectes'!$P$6:$P$505,A33,'Saisie des collectes'!$B$6:$B$505,IF($F$6="Tous","*",$F$6))</f>
        <v>1</v>
      </c>
      <c r="D33" s="31" t="n">
        <f aca="false">SUMIFS('Saisie des collectes'!$O$6:$O$505,'Saisie des collectes'!$P$6:$P$505,A33,'Saisie des collectes'!$B$6:$B$505,IF($F$6="Tous","*",$F$6))</f>
        <v>33</v>
      </c>
      <c r="E33" s="32" t="n">
        <f aca="false">SUMIFS('Saisie des collectes'!$Q$6:$Q$505,'Saisie des collectes'!$P$6:$P$505,A33,'Saisie des collectes'!$B$6:$B$505,IF($F$6="Tous","*",$F$6))</f>
        <v>157.25</v>
      </c>
    </row>
    <row r="34" customFormat="false" ht="19.5" hidden="false" customHeight="true" outlineLevel="0" collapsed="false">
      <c r="A34" s="8" t="str">
        <f aca="false">YEAR(EDATE(Paramètres!$B$23,1))&amp;"-"&amp;RIGHT("0"&amp;MONTH(EDATE(Paramètres!$B$23,1)),2)</f>
        <v>2026-08</v>
      </c>
      <c r="B34" s="30" t="n">
        <f aca="false">COUNTIFS('Saisie des collectes'!$P$6:$P$505,A34,'Saisie des collectes'!$B$6:$B$505,IF($F$6="Tous","*",$F$6))</f>
        <v>14</v>
      </c>
      <c r="C34" s="31" t="n">
        <f aca="false">SUMIFS('Saisie des collectes'!$C$6:$C$505,'Saisie des collectes'!$P$6:$P$505,A34,'Saisie des collectes'!$B$6:$B$505,IF($F$6="Tous","*",$F$6))</f>
        <v>19</v>
      </c>
      <c r="D34" s="31" t="n">
        <f aca="false">SUMIFS('Saisie des collectes'!$O$6:$O$505,'Saisie des collectes'!$P$6:$P$505,A34,'Saisie des collectes'!$B$6:$B$505,IF($F$6="Tous","*",$F$6))</f>
        <v>637</v>
      </c>
      <c r="E34" s="32" t="n">
        <f aca="false">SUMIFS('Saisie des collectes'!$Q$6:$Q$505,'Saisie des collectes'!$P$6:$P$505,A34,'Saisie des collectes'!$B$6:$B$505,IF($F$6="Tous","*",$F$6))</f>
        <v>2987.75</v>
      </c>
    </row>
    <row r="35" customFormat="false" ht="19.5" hidden="false" customHeight="true" outlineLevel="0" collapsed="false">
      <c r="A35" s="8" t="str">
        <f aca="false">YEAR(EDATE(Paramètres!$B$23,2))&amp;"-"&amp;RIGHT("0"&amp;MONTH(EDATE(Paramètres!$B$23,2)),2)</f>
        <v>2026-09</v>
      </c>
      <c r="B35" s="30" t="n">
        <f aca="false">COUNTIFS('Saisie des collectes'!$P$6:$P$505,A35,'Saisie des collectes'!$B$6:$B$505,IF($F$6="Tous","*",$F$6))</f>
        <v>12</v>
      </c>
      <c r="C35" s="31" t="n">
        <f aca="false">SUMIFS('Saisie des collectes'!$C$6:$C$505,'Saisie des collectes'!$P$6:$P$505,A35,'Saisie des collectes'!$B$6:$B$505,IF($F$6="Tous","*",$F$6))</f>
        <v>16</v>
      </c>
      <c r="D35" s="31" t="n">
        <f aca="false">SUMIFS('Saisie des collectes'!$O$6:$O$505,'Saisie des collectes'!$P$6:$P$505,A35,'Saisie des collectes'!$B$6:$B$505,IF($F$6="Tous","*",$F$6))</f>
        <v>567</v>
      </c>
      <c r="E35" s="32" t="n">
        <f aca="false">SUMIFS('Saisie des collectes'!$Q$6:$Q$505,'Saisie des collectes'!$P$6:$P$505,A35,'Saisie des collectes'!$B$6:$B$505,IF($F$6="Tous","*",$F$6))</f>
        <v>2516</v>
      </c>
    </row>
    <row r="36" customFormat="false" ht="19.5" hidden="false" customHeight="true" outlineLevel="0" collapsed="false">
      <c r="A36" s="8" t="str">
        <f aca="false">YEAR(EDATE(Paramètres!$B$23,3))&amp;"-"&amp;RIGHT("0"&amp;MONTH(EDATE(Paramètres!$B$23,3)),2)</f>
        <v>2026-10</v>
      </c>
      <c r="B36" s="30" t="n">
        <f aca="false">COUNTIFS('Saisie des collectes'!$P$6:$P$505,A36,'Saisie des collectes'!$B$6:$B$505,IF($F$6="Tous","*",$F$6))</f>
        <v>9</v>
      </c>
      <c r="C36" s="31" t="n">
        <f aca="false">SUMIFS('Saisie des collectes'!$C$6:$C$505,'Saisie des collectes'!$P$6:$P$505,A36,'Saisie des collectes'!$B$6:$B$505,IF($F$6="Tous","*",$F$6))</f>
        <v>12</v>
      </c>
      <c r="D36" s="31" t="n">
        <f aca="false">SUMIFS('Saisie des collectes'!$O$6:$O$505,'Saisie des collectes'!$P$6:$P$505,A36,'Saisie des collectes'!$B$6:$B$505,IF($F$6="Tous","*",$F$6))</f>
        <v>445</v>
      </c>
      <c r="E36" s="32" t="n">
        <f aca="false">SUMIFS('Saisie des collectes'!$Q$6:$Q$505,'Saisie des collectes'!$P$6:$P$505,A36,'Saisie des collectes'!$B$6:$B$505,IF($F$6="Tous","*",$F$6))</f>
        <v>1887</v>
      </c>
    </row>
    <row r="37" customFormat="false" ht="19.5" hidden="false" customHeight="true" outlineLevel="0" collapsed="false">
      <c r="A37" s="8" t="str">
        <f aca="false">YEAR(EDATE(Paramètres!$B$23,4))&amp;"-"&amp;RIGHT("0"&amp;MONTH(EDATE(Paramètres!$B$23,4)),2)</f>
        <v>2026-11</v>
      </c>
      <c r="B37" s="30" t="n">
        <f aca="false">COUNTIFS('Saisie des collectes'!$P$6:$P$505,A37,'Saisie des collectes'!$B$6:$B$505,IF($F$6="Tous","*",$F$6))</f>
        <v>0</v>
      </c>
      <c r="C37" s="31" t="n">
        <f aca="false">SUMIFS('Saisie des collectes'!$C$6:$C$505,'Saisie des collectes'!$P$6:$P$505,A37,'Saisie des collectes'!$B$6:$B$505,IF($F$6="Tous","*",$F$6))</f>
        <v>0</v>
      </c>
      <c r="D37" s="31" t="n">
        <f aca="false">SUMIFS('Saisie des collectes'!$O$6:$O$505,'Saisie des collectes'!$P$6:$P$505,A37,'Saisie des collectes'!$B$6:$B$505,IF($F$6="Tous","*",$F$6))</f>
        <v>0</v>
      </c>
      <c r="E37" s="32" t="n">
        <f aca="false">SUMIFS('Saisie des collectes'!$Q$6:$Q$505,'Saisie des collectes'!$P$6:$P$505,A37,'Saisie des collectes'!$B$6:$B$505,IF($F$6="Tous","*",$F$6))</f>
        <v>0</v>
      </c>
    </row>
    <row r="38" customFormat="false" ht="19.5" hidden="false" customHeight="true" outlineLevel="0" collapsed="false">
      <c r="A38" s="8" t="str">
        <f aca="false">YEAR(EDATE(Paramètres!$B$23,5))&amp;"-"&amp;RIGHT("0"&amp;MONTH(EDATE(Paramètres!$B$23,5)),2)</f>
        <v>2026-12</v>
      </c>
      <c r="B38" s="30" t="n">
        <f aca="false">COUNTIFS('Saisie des collectes'!$P$6:$P$505,A38,'Saisie des collectes'!$B$6:$B$505,IF($F$6="Tous","*",$F$6))</f>
        <v>0</v>
      </c>
      <c r="C38" s="31" t="n">
        <f aca="false">SUMIFS('Saisie des collectes'!$C$6:$C$505,'Saisie des collectes'!$P$6:$P$505,A38,'Saisie des collectes'!$B$6:$B$505,IF($F$6="Tous","*",$F$6))</f>
        <v>0</v>
      </c>
      <c r="D38" s="31" t="n">
        <f aca="false">SUMIFS('Saisie des collectes'!$O$6:$O$505,'Saisie des collectes'!$P$6:$P$505,A38,'Saisie des collectes'!$B$6:$B$505,IF($F$6="Tous","*",$F$6))</f>
        <v>0</v>
      </c>
      <c r="E38" s="32" t="n">
        <f aca="false">SUMIFS('Saisie des collectes'!$Q$6:$Q$505,'Saisie des collectes'!$P$6:$P$505,A38,'Saisie des collectes'!$B$6:$B$505,IF($F$6="Tous","*",$F$6))</f>
        <v>0</v>
      </c>
    </row>
    <row r="39" customFormat="false" ht="19.5" hidden="false" customHeight="true" outlineLevel="0" collapsed="false">
      <c r="A39" s="8" t="str">
        <f aca="false">YEAR(EDATE(Paramètres!$B$23,6))&amp;"-"&amp;RIGHT("0"&amp;MONTH(EDATE(Paramètres!$B$23,6)),2)</f>
        <v>2027-01</v>
      </c>
      <c r="B39" s="30" t="n">
        <f aca="false">COUNTIFS('Saisie des collectes'!$P$6:$P$505,A39,'Saisie des collectes'!$B$6:$B$505,IF($F$6="Tous","*",$F$6))</f>
        <v>0</v>
      </c>
      <c r="C39" s="31" t="n">
        <f aca="false">SUMIFS('Saisie des collectes'!$C$6:$C$505,'Saisie des collectes'!$P$6:$P$505,A39,'Saisie des collectes'!$B$6:$B$505,IF($F$6="Tous","*",$F$6))</f>
        <v>0</v>
      </c>
      <c r="D39" s="31" t="n">
        <f aca="false">SUMIFS('Saisie des collectes'!$O$6:$O$505,'Saisie des collectes'!$P$6:$P$505,A39,'Saisie des collectes'!$B$6:$B$505,IF($F$6="Tous","*",$F$6))</f>
        <v>0</v>
      </c>
      <c r="E39" s="32" t="n">
        <f aca="false">SUMIFS('Saisie des collectes'!$Q$6:$Q$505,'Saisie des collectes'!$P$6:$P$505,A39,'Saisie des collectes'!$B$6:$B$505,IF($F$6="Tous","*",$F$6))</f>
        <v>0</v>
      </c>
    </row>
    <row r="40" customFormat="false" ht="19.5" hidden="false" customHeight="true" outlineLevel="0" collapsed="false">
      <c r="A40" s="8" t="str">
        <f aca="false">YEAR(EDATE(Paramètres!$B$23,7))&amp;"-"&amp;RIGHT("0"&amp;MONTH(EDATE(Paramètres!$B$23,7)),2)</f>
        <v>2027-02</v>
      </c>
      <c r="B40" s="30" t="n">
        <f aca="false">COUNTIFS('Saisie des collectes'!$P$6:$P$505,A40,'Saisie des collectes'!$B$6:$B$505,IF($F$6="Tous","*",$F$6))</f>
        <v>0</v>
      </c>
      <c r="C40" s="31" t="n">
        <f aca="false">SUMIFS('Saisie des collectes'!$C$6:$C$505,'Saisie des collectes'!$P$6:$P$505,A40,'Saisie des collectes'!$B$6:$B$505,IF($F$6="Tous","*",$F$6))</f>
        <v>0</v>
      </c>
      <c r="D40" s="31" t="n">
        <f aca="false">SUMIFS('Saisie des collectes'!$O$6:$O$505,'Saisie des collectes'!$P$6:$P$505,A40,'Saisie des collectes'!$B$6:$B$505,IF($F$6="Tous","*",$F$6))</f>
        <v>0</v>
      </c>
      <c r="E40" s="32" t="n">
        <f aca="false">SUMIFS('Saisie des collectes'!$Q$6:$Q$505,'Saisie des collectes'!$P$6:$P$505,A40,'Saisie des collectes'!$B$6:$B$505,IF($F$6="Tous","*",$F$6))</f>
        <v>0</v>
      </c>
    </row>
    <row r="41" customFormat="false" ht="19.5" hidden="false" customHeight="true" outlineLevel="0" collapsed="false">
      <c r="A41" s="8" t="str">
        <f aca="false">YEAR(EDATE(Paramètres!$B$23,8))&amp;"-"&amp;RIGHT("0"&amp;MONTH(EDATE(Paramètres!$B$23,8)),2)</f>
        <v>2027-03</v>
      </c>
      <c r="B41" s="30" t="n">
        <f aca="false">COUNTIFS('Saisie des collectes'!$P$6:$P$505,A41,'Saisie des collectes'!$B$6:$B$505,IF($F$6="Tous","*",$F$6))</f>
        <v>0</v>
      </c>
      <c r="C41" s="31" t="n">
        <f aca="false">SUMIFS('Saisie des collectes'!$C$6:$C$505,'Saisie des collectes'!$P$6:$P$505,A41,'Saisie des collectes'!$B$6:$B$505,IF($F$6="Tous","*",$F$6))</f>
        <v>0</v>
      </c>
      <c r="D41" s="31" t="n">
        <f aca="false">SUMIFS('Saisie des collectes'!$O$6:$O$505,'Saisie des collectes'!$P$6:$P$505,A41,'Saisie des collectes'!$B$6:$B$505,IF($F$6="Tous","*",$F$6))</f>
        <v>0</v>
      </c>
      <c r="E41" s="32" t="n">
        <f aca="false">SUMIFS('Saisie des collectes'!$Q$6:$Q$505,'Saisie des collectes'!$P$6:$P$505,A41,'Saisie des collectes'!$B$6:$B$505,IF($F$6="Tous","*",$F$6))</f>
        <v>0</v>
      </c>
    </row>
    <row r="42" customFormat="false" ht="19.5" hidden="false" customHeight="true" outlineLevel="0" collapsed="false">
      <c r="A42" s="8" t="str">
        <f aca="false">YEAR(EDATE(Paramètres!$B$23,9))&amp;"-"&amp;RIGHT("0"&amp;MONTH(EDATE(Paramètres!$B$23,9)),2)</f>
        <v>2027-04</v>
      </c>
      <c r="B42" s="30" t="n">
        <f aca="false">COUNTIFS('Saisie des collectes'!$P$6:$P$505,A42,'Saisie des collectes'!$B$6:$B$505,IF($F$6="Tous","*",$F$6))</f>
        <v>0</v>
      </c>
      <c r="C42" s="31" t="n">
        <f aca="false">SUMIFS('Saisie des collectes'!$C$6:$C$505,'Saisie des collectes'!$P$6:$P$505,A42,'Saisie des collectes'!$B$6:$B$505,IF($F$6="Tous","*",$F$6))</f>
        <v>0</v>
      </c>
      <c r="D42" s="31" t="n">
        <f aca="false">SUMIFS('Saisie des collectes'!$O$6:$O$505,'Saisie des collectes'!$P$6:$P$505,A42,'Saisie des collectes'!$B$6:$B$505,IF($F$6="Tous","*",$F$6))</f>
        <v>0</v>
      </c>
      <c r="E42" s="32" t="n">
        <f aca="false">SUMIFS('Saisie des collectes'!$Q$6:$Q$505,'Saisie des collectes'!$P$6:$P$505,A42,'Saisie des collectes'!$B$6:$B$505,IF($F$6="Tous","*",$F$6))</f>
        <v>0</v>
      </c>
    </row>
    <row r="43" customFormat="false" ht="19.5" hidden="false" customHeight="true" outlineLevel="0" collapsed="false">
      <c r="A43" s="8" t="str">
        <f aca="false">YEAR(EDATE(Paramètres!$B$23,10))&amp;"-"&amp;RIGHT("0"&amp;MONTH(EDATE(Paramètres!$B$23,10)),2)</f>
        <v>2027-05</v>
      </c>
      <c r="B43" s="30" t="n">
        <f aca="false">COUNTIFS('Saisie des collectes'!$P$6:$P$505,A43,'Saisie des collectes'!$B$6:$B$505,IF($F$6="Tous","*",$F$6))</f>
        <v>0</v>
      </c>
      <c r="C43" s="31" t="n">
        <f aca="false">SUMIFS('Saisie des collectes'!$C$6:$C$505,'Saisie des collectes'!$P$6:$P$505,A43,'Saisie des collectes'!$B$6:$B$505,IF($F$6="Tous","*",$F$6))</f>
        <v>0</v>
      </c>
      <c r="D43" s="31" t="n">
        <f aca="false">SUMIFS('Saisie des collectes'!$O$6:$O$505,'Saisie des collectes'!$P$6:$P$505,A43,'Saisie des collectes'!$B$6:$B$505,IF($F$6="Tous","*",$F$6))</f>
        <v>0</v>
      </c>
      <c r="E43" s="32" t="n">
        <f aca="false">SUMIFS('Saisie des collectes'!$Q$6:$Q$505,'Saisie des collectes'!$P$6:$P$505,A43,'Saisie des collectes'!$B$6:$B$505,IF($F$6="Tous","*",$F$6))</f>
        <v>0</v>
      </c>
    </row>
    <row r="44" customFormat="false" ht="19.5" hidden="false" customHeight="true" outlineLevel="0" collapsed="false">
      <c r="A44" s="8" t="str">
        <f aca="false">YEAR(EDATE(Paramètres!$B$23,11))&amp;"-"&amp;RIGHT("0"&amp;MONTH(EDATE(Paramètres!$B$23,11)),2)</f>
        <v>2027-06</v>
      </c>
      <c r="B44" s="30" t="n">
        <f aca="false">COUNTIFS('Saisie des collectes'!$P$6:$P$505,A44,'Saisie des collectes'!$B$6:$B$505,IF($F$6="Tous","*",$F$6))</f>
        <v>0</v>
      </c>
      <c r="C44" s="31" t="n">
        <f aca="false">SUMIFS('Saisie des collectes'!$C$6:$C$505,'Saisie des collectes'!$P$6:$P$505,A44,'Saisie des collectes'!$B$6:$B$505,IF($F$6="Tous","*",$F$6))</f>
        <v>0</v>
      </c>
      <c r="D44" s="31" t="n">
        <f aca="false">SUMIFS('Saisie des collectes'!$O$6:$O$505,'Saisie des collectes'!$P$6:$P$505,A44,'Saisie des collectes'!$B$6:$B$505,IF($F$6="Tous","*",$F$6))</f>
        <v>0</v>
      </c>
      <c r="E44" s="32" t="n">
        <f aca="false">SUMIFS('Saisie des collectes'!$Q$6:$Q$505,'Saisie des collectes'!$P$6:$P$505,A44,'Saisie des collectes'!$B$6:$B$505,IF($F$6="Tous","*",$F$6))</f>
        <v>0</v>
      </c>
    </row>
    <row r="47" customFormat="false" ht="24" hidden="false" customHeight="true" outlineLevel="0" collapsed="false">
      <c r="A47" s="11" t="s">
        <v>34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customFormat="false" ht="25.5" hidden="false" customHeight="true" outlineLevel="0" collapsed="false">
      <c r="A48" s="23" t="s">
        <v>35</v>
      </c>
      <c r="B48" s="23" t="s">
        <v>32</v>
      </c>
      <c r="C48" s="23" t="s">
        <v>36</v>
      </c>
    </row>
    <row r="49" customFormat="false" ht="19.5" hidden="false" customHeight="true" outlineLevel="0" collapsed="false">
      <c r="A49" s="6" t="s">
        <v>37</v>
      </c>
      <c r="B49" s="33" t="n">
        <f aca="false">SUMIFS('Saisie des collectes'!$E$6:$E$505,'Saisie des collectes'!$A$6:$A$505,"&gt;="&amp;IF($B$6="",0,$B$6),'Saisie des collectes'!$A$6:$A$505,"&lt;="&amp;IF($D$6="",99999,$D$6),'Saisie des collectes'!$B$6:$B$505,IF($F$6="Tous","*",$F$6))</f>
        <v>368</v>
      </c>
      <c r="C49" s="34" t="n">
        <f aca="false">IF(Calculs!$B$8=0,"",B49/Calculs!$B$8*100)</f>
        <v>21.8787158145065</v>
      </c>
    </row>
    <row r="50" customFormat="false" ht="19.5" hidden="false" customHeight="true" outlineLevel="0" collapsed="false">
      <c r="A50" s="6" t="s">
        <v>38</v>
      </c>
      <c r="B50" s="33" t="n">
        <f aca="false">SUMIFS('Saisie des collectes'!$F$6:$F$505,'Saisie des collectes'!$A$6:$A$505,"&gt;="&amp;IF($B$6="",0,$B$6),'Saisie des collectes'!$A$6:$A$505,"&lt;="&amp;IF($D$6="",99999,$D$6),'Saisie des collectes'!$B$6:$B$505,IF($F$6="Tous","*",$F$6))</f>
        <v>269</v>
      </c>
      <c r="C50" s="34" t="n">
        <f aca="false">IF(Calculs!$B$8=0,"",B50/Calculs!$B$8*100)</f>
        <v>15.9928656361474</v>
      </c>
    </row>
    <row r="51" customFormat="false" ht="19.5" hidden="false" customHeight="true" outlineLevel="0" collapsed="false">
      <c r="A51" s="6" t="s">
        <v>39</v>
      </c>
      <c r="B51" s="33" t="n">
        <f aca="false">SUMIFS('Saisie des collectes'!$G$6:$G$505,'Saisie des collectes'!$A$6:$A$505,"&gt;="&amp;IF($B$6="",0,$B$6),'Saisie des collectes'!$A$6:$A$505,"&lt;="&amp;IF($D$6="",99999,$D$6),'Saisie des collectes'!$B$6:$B$505,IF($F$6="Tous","*",$F$6))</f>
        <v>558</v>
      </c>
      <c r="C51" s="34" t="n">
        <f aca="false">IF(Calculs!$B$8=0,"",B51/Calculs!$B$8*100)</f>
        <v>33.1747919143876</v>
      </c>
    </row>
    <row r="52" customFormat="false" ht="19.5" hidden="false" customHeight="true" outlineLevel="0" collapsed="false">
      <c r="A52" s="6" t="s">
        <v>40</v>
      </c>
      <c r="B52" s="33" t="n">
        <f aca="false">SUMIFS('Saisie des collectes'!$H$6:$H$505,'Saisie des collectes'!$A$6:$A$505,"&gt;="&amp;IF($B$6="",0,$B$6),'Saisie des collectes'!$A$6:$A$505,"&lt;="&amp;IF($D$6="",99999,$D$6),'Saisie des collectes'!$B$6:$B$505,IF($F$6="Tous","*",$F$6))</f>
        <v>286</v>
      </c>
      <c r="C52" s="34" t="n">
        <f aca="false">IF(Calculs!$B$8=0,"",B52/Calculs!$B$8*100)</f>
        <v>17.0035671819263</v>
      </c>
    </row>
    <row r="53" customFormat="false" ht="19.5" hidden="false" customHeight="true" outlineLevel="0" collapsed="false">
      <c r="A53" s="6" t="s">
        <v>41</v>
      </c>
      <c r="B53" s="33" t="n">
        <f aca="false">SUMIFS('Saisie des collectes'!$I$6:$I$505,'Saisie des collectes'!$A$6:$A$505,"&gt;="&amp;IF($B$6="",0,$B$6),'Saisie des collectes'!$A$6:$A$505,"&lt;="&amp;IF($D$6="",99999,$D$6),'Saisie des collectes'!$B$6:$B$505,IF($F$6="Tous","*",$F$6))</f>
        <v>201</v>
      </c>
      <c r="C53" s="34" t="n">
        <f aca="false">IF(Calculs!$B$8=0,"",B53/Calculs!$B$8*100)</f>
        <v>11.9500594530321</v>
      </c>
    </row>
    <row r="54" customFormat="false" ht="19.5" hidden="false" customHeight="true" outlineLevel="0" collapsed="false">
      <c r="A54" s="6" t="s">
        <v>42</v>
      </c>
      <c r="B54" s="33" t="n">
        <f aca="false">Calculs!$B$8-SUM(B49:B53)</f>
        <v>0</v>
      </c>
      <c r="C54" s="34" t="n">
        <f aca="false">IF(Calculs!$B$8=0,"",B54/Calculs!$B$8*100)</f>
        <v>0</v>
      </c>
    </row>
    <row r="57" customFormat="false" ht="24" hidden="false" customHeight="true" outlineLevel="0" collapsed="false">
      <c r="A57" s="11" t="s">
        <v>43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customFormat="false" ht="25.5" hidden="false" customHeight="true" outlineLevel="0" collapsed="false">
      <c r="A58" s="23" t="s">
        <v>5</v>
      </c>
      <c r="B58" s="23" t="s">
        <v>9</v>
      </c>
      <c r="C58" s="23" t="s">
        <v>31</v>
      </c>
      <c r="D58" s="23" t="s">
        <v>32</v>
      </c>
      <c r="E58" s="23" t="s">
        <v>33</v>
      </c>
    </row>
    <row r="59" customFormat="false" ht="19.5" hidden="false" customHeight="true" outlineLevel="0" collapsed="false">
      <c r="A59" s="6" t="str">
        <f aca="false">IF(Paramètres!A8="","",Paramètres!A8)</f>
        <v>Production (fictif)</v>
      </c>
      <c r="B59" s="30" t="n">
        <f aca="false">IF(A59="","",COUNTIFS('Saisie des collectes'!$B$6:$B$505,A59,'Saisie des collectes'!$A$6:$A$505,"&gt;="&amp;IF($B$6="",0,$B$6),'Saisie des collectes'!$A$6:$A$505,"&lt;="&amp;IF($D$6="",99999,$D$6)))</f>
        <v>12</v>
      </c>
      <c r="C59" s="31" t="n">
        <f aca="false">IF(A59="","",SUMIFS('Saisie des collectes'!$C$6:$C$505,'Saisie des collectes'!$B$6:$B$505,A59,'Saisie des collectes'!$A$6:$A$505,"&gt;="&amp;IF($B$6="",0,$B$6),'Saisie des collectes'!$A$6:$A$505,"&lt;="&amp;IF($D$6="",99999,$D$6)))</f>
        <v>24</v>
      </c>
      <c r="D59" s="31" t="n">
        <f aca="false">IF(A59="","",SUMIFS('Saisie des collectes'!$O$6:$O$505,'Saisie des collectes'!$B$6:$B$505,A59,'Saisie des collectes'!$A$6:$A$505,"&gt;="&amp;IF($B$6="",0,$B$6),'Saisie des collectes'!$A$6:$A$505,"&lt;="&amp;IF($D$6="",99999,$D$6)))</f>
        <v>852</v>
      </c>
      <c r="E59" s="32" t="n">
        <f aca="false">IF(A59="","",SUMIFS('Saisie des collectes'!$Q$6:$Q$505,'Saisie des collectes'!$B$6:$B$505,A59,'Saisie des collectes'!$A$6:$A$505,"&gt;="&amp;IF($B$6="",0,$B$6),'Saisie des collectes'!$A$6:$A$505,"&lt;="&amp;IF($D$6="",99999,$D$6)))</f>
        <v>3774</v>
      </c>
    </row>
    <row r="60" customFormat="false" ht="19.5" hidden="false" customHeight="true" outlineLevel="0" collapsed="false">
      <c r="A60" s="6" t="str">
        <f aca="false">IF(Paramètres!A9="","",Paramètres!A9)</f>
        <v>Laboratoire (fictif)</v>
      </c>
      <c r="B60" s="30" t="n">
        <f aca="false">IF(A60="","",COUNTIFS('Saisie des collectes'!$B$6:$B$505,A60,'Saisie des collectes'!$A$6:$A$505,"&gt;="&amp;IF($B$6="",0,$B$6),'Saisie des collectes'!$A$6:$A$505,"&lt;="&amp;IF($D$6="",99999,$D$6)))</f>
        <v>12</v>
      </c>
      <c r="C60" s="31" t="n">
        <f aca="false">IF(A60="","",SUMIFS('Saisie des collectes'!$C$6:$C$505,'Saisie des collectes'!$B$6:$B$505,A60,'Saisie des collectes'!$A$6:$A$505,"&gt;="&amp;IF($B$6="",0,$B$6),'Saisie des collectes'!$A$6:$A$505,"&lt;="&amp;IF($D$6="",99999,$D$6)))</f>
        <v>12</v>
      </c>
      <c r="D60" s="31" t="n">
        <f aca="false">IF(A60="","",SUMIFS('Saisie des collectes'!$O$6:$O$505,'Saisie des collectes'!$B$6:$B$505,A60,'Saisie des collectes'!$A$6:$A$505,"&gt;="&amp;IF($B$6="",0,$B$6),'Saisie des collectes'!$A$6:$A$505,"&lt;="&amp;IF($D$6="",99999,$D$6)))</f>
        <v>404</v>
      </c>
      <c r="E60" s="32" t="n">
        <f aca="false">IF(A60="","",SUMIFS('Saisie des collectes'!$Q$6:$Q$505,'Saisie des collectes'!$B$6:$B$505,A60,'Saisie des collectes'!$A$6:$A$505,"&gt;="&amp;IF($B$6="",0,$B$6),'Saisie des collectes'!$A$6:$A$505,"&lt;="&amp;IF($D$6="",99999,$D$6)))</f>
        <v>1887</v>
      </c>
    </row>
    <row r="61" customFormat="false" ht="19.5" hidden="false" customHeight="true" outlineLevel="0" collapsed="false">
      <c r="A61" s="6" t="str">
        <f aca="false">IF(Paramètres!A10="","",Paramètres!A10)</f>
        <v>Entrepôt (fictif)</v>
      </c>
      <c r="B61" s="30" t="n">
        <f aca="false">IF(A61="","",COUNTIFS('Saisie des collectes'!$B$6:$B$505,A61,'Saisie des collectes'!$A$6:$A$505,"&gt;="&amp;IF($B$6="",0,$B$6),'Saisie des collectes'!$A$6:$A$505,"&lt;="&amp;IF($D$6="",99999,$D$6)))</f>
        <v>12</v>
      </c>
      <c r="C61" s="31" t="n">
        <f aca="false">IF(A61="","",SUMIFS('Saisie des collectes'!$C$6:$C$505,'Saisie des collectes'!$B$6:$B$505,A61,'Saisie des collectes'!$A$6:$A$505,"&gt;="&amp;IF($B$6="",0,$B$6),'Saisie des collectes'!$A$6:$A$505,"&lt;="&amp;IF($D$6="",99999,$D$6)))</f>
        <v>12</v>
      </c>
      <c r="D61" s="31" t="n">
        <f aca="false">IF(A61="","",SUMIFS('Saisie des collectes'!$O$6:$O$505,'Saisie des collectes'!$B$6:$B$505,A61,'Saisie des collectes'!$A$6:$A$505,"&gt;="&amp;IF($B$6="",0,$B$6),'Saisie des collectes'!$A$6:$A$505,"&lt;="&amp;IF($D$6="",99999,$D$6)))</f>
        <v>426</v>
      </c>
      <c r="E61" s="32" t="n">
        <f aca="false">IF(A61="","",SUMIFS('Saisie des collectes'!$Q$6:$Q$505,'Saisie des collectes'!$B$6:$B$505,A61,'Saisie des collectes'!$A$6:$A$505,"&gt;="&amp;IF($B$6="",0,$B$6),'Saisie des collectes'!$A$6:$A$505,"&lt;="&amp;IF($D$6="",99999,$D$6)))</f>
        <v>1887</v>
      </c>
    </row>
    <row r="62" customFormat="false" ht="19.5" hidden="false" customHeight="true" outlineLevel="0" collapsed="false">
      <c r="A62" s="6" t="str">
        <f aca="false">IF(Paramètres!A11="","",Paramètres!A11)</f>
        <v/>
      </c>
      <c r="B62" s="30" t="str">
        <f aca="false">IF(A62="","",COUNTIFS('Saisie des collectes'!$B$6:$B$505,A62,'Saisie des collectes'!$A$6:$A$505,"&gt;="&amp;IF($B$6="",0,$B$6),'Saisie des collectes'!$A$6:$A$505,"&lt;="&amp;IF($D$6="",99999,$D$6)))</f>
        <v/>
      </c>
      <c r="C62" s="31" t="str">
        <f aca="false">IF(A62="","",SUMIFS('Saisie des collectes'!$C$6:$C$505,'Saisie des collectes'!$B$6:$B$505,A62,'Saisie des collectes'!$A$6:$A$505,"&gt;="&amp;IF($B$6="",0,$B$6),'Saisie des collectes'!$A$6:$A$505,"&lt;="&amp;IF($D$6="",99999,$D$6)))</f>
        <v/>
      </c>
      <c r="D62" s="31" t="str">
        <f aca="false">IF(A62="","",SUMIFS('Saisie des collectes'!$O$6:$O$505,'Saisie des collectes'!$B$6:$B$505,A62,'Saisie des collectes'!$A$6:$A$505,"&gt;="&amp;IF($B$6="",0,$B$6),'Saisie des collectes'!$A$6:$A$505,"&lt;="&amp;IF($D$6="",99999,$D$6)))</f>
        <v/>
      </c>
      <c r="E62" s="32" t="str">
        <f aca="false">IF(A62="","",SUMIFS('Saisie des collectes'!$Q$6:$Q$505,'Saisie des collectes'!$B$6:$B$505,A62,'Saisie des collectes'!$A$6:$A$505,"&gt;="&amp;IF($B$6="",0,$B$6),'Saisie des collectes'!$A$6:$A$505,"&lt;="&amp;IF($D$6="",99999,$D$6)))</f>
        <v/>
      </c>
    </row>
    <row r="63" customFormat="false" ht="19.5" hidden="false" customHeight="true" outlineLevel="0" collapsed="false">
      <c r="A63" s="6" t="str">
        <f aca="false">IF(Paramètres!A12="","",Paramètres!A12)</f>
        <v/>
      </c>
      <c r="B63" s="30" t="str">
        <f aca="false">IF(A63="","",COUNTIFS('Saisie des collectes'!$B$6:$B$505,A63,'Saisie des collectes'!$A$6:$A$505,"&gt;="&amp;IF($B$6="",0,$B$6),'Saisie des collectes'!$A$6:$A$505,"&lt;="&amp;IF($D$6="",99999,$D$6)))</f>
        <v/>
      </c>
      <c r="C63" s="31" t="str">
        <f aca="false">IF(A63="","",SUMIFS('Saisie des collectes'!$C$6:$C$505,'Saisie des collectes'!$B$6:$B$505,A63,'Saisie des collectes'!$A$6:$A$505,"&gt;="&amp;IF($B$6="",0,$B$6),'Saisie des collectes'!$A$6:$A$505,"&lt;="&amp;IF($D$6="",99999,$D$6)))</f>
        <v/>
      </c>
      <c r="D63" s="31" t="str">
        <f aca="false">IF(A63="","",SUMIFS('Saisie des collectes'!$O$6:$O$505,'Saisie des collectes'!$B$6:$B$505,A63,'Saisie des collectes'!$A$6:$A$505,"&gt;="&amp;IF($B$6="",0,$B$6),'Saisie des collectes'!$A$6:$A$505,"&lt;="&amp;IF($D$6="",99999,$D$6)))</f>
        <v/>
      </c>
      <c r="E63" s="32" t="str">
        <f aca="false">IF(A63="","",SUMIFS('Saisie des collectes'!$Q$6:$Q$505,'Saisie des collectes'!$B$6:$B$505,A63,'Saisie des collectes'!$A$6:$A$505,"&gt;="&amp;IF($B$6="",0,$B$6),'Saisie des collectes'!$A$6:$A$505,"&lt;="&amp;IF($D$6="",99999,$D$6)))</f>
        <v/>
      </c>
    </row>
    <row r="64" customFormat="false" ht="19.5" hidden="false" customHeight="true" outlineLevel="0" collapsed="false">
      <c r="A64" s="6" t="str">
        <f aca="false">IF(Paramètres!A13="","",Paramètres!A13)</f>
        <v/>
      </c>
      <c r="B64" s="30" t="str">
        <f aca="false">IF(A64="","",COUNTIFS('Saisie des collectes'!$B$6:$B$505,A64,'Saisie des collectes'!$A$6:$A$505,"&gt;="&amp;IF($B$6="",0,$B$6),'Saisie des collectes'!$A$6:$A$505,"&lt;="&amp;IF($D$6="",99999,$D$6)))</f>
        <v/>
      </c>
      <c r="C64" s="31" t="str">
        <f aca="false">IF(A64="","",SUMIFS('Saisie des collectes'!$C$6:$C$505,'Saisie des collectes'!$B$6:$B$505,A64,'Saisie des collectes'!$A$6:$A$505,"&gt;="&amp;IF($B$6="",0,$B$6),'Saisie des collectes'!$A$6:$A$505,"&lt;="&amp;IF($D$6="",99999,$D$6)))</f>
        <v/>
      </c>
      <c r="D64" s="31" t="str">
        <f aca="false">IF(A64="","",SUMIFS('Saisie des collectes'!$O$6:$O$505,'Saisie des collectes'!$B$6:$B$505,A64,'Saisie des collectes'!$A$6:$A$505,"&gt;="&amp;IF($B$6="",0,$B$6),'Saisie des collectes'!$A$6:$A$505,"&lt;="&amp;IF($D$6="",99999,$D$6)))</f>
        <v/>
      </c>
      <c r="E64" s="32" t="str">
        <f aca="false">IF(A64="","",SUMIFS('Saisie des collectes'!$Q$6:$Q$505,'Saisie des collectes'!$B$6:$B$505,A64,'Saisie des collectes'!$A$6:$A$505,"&gt;="&amp;IF($B$6="",0,$B$6),'Saisie des collectes'!$A$6:$A$505,"&lt;="&amp;IF($D$6="",99999,$D$6)))</f>
        <v/>
      </c>
    </row>
    <row r="65" customFormat="false" ht="19.5" hidden="false" customHeight="true" outlineLevel="0" collapsed="false">
      <c r="A65" s="6" t="str">
        <f aca="false">IF(Paramètres!A14="","",Paramètres!A14)</f>
        <v/>
      </c>
      <c r="B65" s="30" t="str">
        <f aca="false">IF(A65="","",COUNTIFS('Saisie des collectes'!$B$6:$B$505,A65,'Saisie des collectes'!$A$6:$A$505,"&gt;="&amp;IF($B$6="",0,$B$6),'Saisie des collectes'!$A$6:$A$505,"&lt;="&amp;IF($D$6="",99999,$D$6)))</f>
        <v/>
      </c>
      <c r="C65" s="31" t="str">
        <f aca="false">IF(A65="","",SUMIFS('Saisie des collectes'!$C$6:$C$505,'Saisie des collectes'!$B$6:$B$505,A65,'Saisie des collectes'!$A$6:$A$505,"&gt;="&amp;IF($B$6="",0,$B$6),'Saisie des collectes'!$A$6:$A$505,"&lt;="&amp;IF($D$6="",99999,$D$6)))</f>
        <v/>
      </c>
      <c r="D65" s="31" t="str">
        <f aca="false">IF(A65="","",SUMIFS('Saisie des collectes'!$O$6:$O$505,'Saisie des collectes'!$B$6:$B$505,A65,'Saisie des collectes'!$A$6:$A$505,"&gt;="&amp;IF($B$6="",0,$B$6),'Saisie des collectes'!$A$6:$A$505,"&lt;="&amp;IF($D$6="",99999,$D$6)))</f>
        <v/>
      </c>
      <c r="E65" s="32" t="str">
        <f aca="false">IF(A65="","",SUMIFS('Saisie des collectes'!$Q$6:$Q$505,'Saisie des collectes'!$B$6:$B$505,A65,'Saisie des collectes'!$A$6:$A$505,"&gt;="&amp;IF($B$6="",0,$B$6),'Saisie des collectes'!$A$6:$A$505,"&lt;="&amp;IF($D$6="",99999,$D$6)))</f>
        <v/>
      </c>
    </row>
    <row r="66" customFormat="false" ht="19.5" hidden="false" customHeight="true" outlineLevel="0" collapsed="false">
      <c r="A66" s="6" t="str">
        <f aca="false">IF(Paramètres!A15="","",Paramètres!A15)</f>
        <v/>
      </c>
      <c r="B66" s="30" t="str">
        <f aca="false">IF(A66="","",COUNTIFS('Saisie des collectes'!$B$6:$B$505,A66,'Saisie des collectes'!$A$6:$A$505,"&gt;="&amp;IF($B$6="",0,$B$6),'Saisie des collectes'!$A$6:$A$505,"&lt;="&amp;IF($D$6="",99999,$D$6)))</f>
        <v/>
      </c>
      <c r="C66" s="31" t="str">
        <f aca="false">IF(A66="","",SUMIFS('Saisie des collectes'!$C$6:$C$505,'Saisie des collectes'!$B$6:$B$505,A66,'Saisie des collectes'!$A$6:$A$505,"&gt;="&amp;IF($B$6="",0,$B$6),'Saisie des collectes'!$A$6:$A$505,"&lt;="&amp;IF($D$6="",99999,$D$6)))</f>
        <v/>
      </c>
      <c r="D66" s="31" t="str">
        <f aca="false">IF(A66="","",SUMIFS('Saisie des collectes'!$O$6:$O$505,'Saisie des collectes'!$B$6:$B$505,A66,'Saisie des collectes'!$A$6:$A$505,"&gt;="&amp;IF($B$6="",0,$B$6),'Saisie des collectes'!$A$6:$A$505,"&lt;="&amp;IF($D$6="",99999,$D$6)))</f>
        <v/>
      </c>
      <c r="E66" s="32" t="str">
        <f aca="false">IF(A66="","",SUMIFS('Saisie des collectes'!$Q$6:$Q$505,'Saisie des collectes'!$B$6:$B$505,A66,'Saisie des collectes'!$A$6:$A$505,"&gt;="&amp;IF($B$6="",0,$B$6),'Saisie des collectes'!$A$6:$A$505,"&lt;="&amp;IF($D$6="",99999,$D$6)))</f>
        <v/>
      </c>
    </row>
    <row r="67" customFormat="false" ht="19.5" hidden="false" customHeight="true" outlineLevel="0" collapsed="false">
      <c r="A67" s="6" t="str">
        <f aca="false">IF(Paramètres!A16="","",Paramètres!A16)</f>
        <v/>
      </c>
      <c r="B67" s="30" t="str">
        <f aca="false">IF(A67="","",COUNTIFS('Saisie des collectes'!$B$6:$B$505,A67,'Saisie des collectes'!$A$6:$A$505,"&gt;="&amp;IF($B$6="",0,$B$6),'Saisie des collectes'!$A$6:$A$505,"&lt;="&amp;IF($D$6="",99999,$D$6)))</f>
        <v/>
      </c>
      <c r="C67" s="31" t="str">
        <f aca="false">IF(A67="","",SUMIFS('Saisie des collectes'!$C$6:$C$505,'Saisie des collectes'!$B$6:$B$505,A67,'Saisie des collectes'!$A$6:$A$505,"&gt;="&amp;IF($B$6="",0,$B$6),'Saisie des collectes'!$A$6:$A$505,"&lt;="&amp;IF($D$6="",99999,$D$6)))</f>
        <v/>
      </c>
      <c r="D67" s="31" t="str">
        <f aca="false">IF(A67="","",SUMIFS('Saisie des collectes'!$O$6:$O$505,'Saisie des collectes'!$B$6:$B$505,A67,'Saisie des collectes'!$A$6:$A$505,"&gt;="&amp;IF($B$6="",0,$B$6),'Saisie des collectes'!$A$6:$A$505,"&lt;="&amp;IF($D$6="",99999,$D$6)))</f>
        <v/>
      </c>
      <c r="E67" s="32" t="str">
        <f aca="false">IF(A67="","",SUMIFS('Saisie des collectes'!$Q$6:$Q$505,'Saisie des collectes'!$B$6:$B$505,A67,'Saisie des collectes'!$A$6:$A$505,"&gt;="&amp;IF($B$6="",0,$B$6),'Saisie des collectes'!$A$6:$A$505,"&lt;="&amp;IF($D$6="",99999,$D$6)))</f>
        <v/>
      </c>
    </row>
    <row r="68" customFormat="false" ht="19.5" hidden="false" customHeight="true" outlineLevel="0" collapsed="false">
      <c r="A68" s="6" t="str">
        <f aca="false">IF(Paramètres!A17="","",Paramètres!A17)</f>
        <v/>
      </c>
      <c r="B68" s="30" t="str">
        <f aca="false">IF(A68="","",COUNTIFS('Saisie des collectes'!$B$6:$B$505,A68,'Saisie des collectes'!$A$6:$A$505,"&gt;="&amp;IF($B$6="",0,$B$6),'Saisie des collectes'!$A$6:$A$505,"&lt;="&amp;IF($D$6="",99999,$D$6)))</f>
        <v/>
      </c>
      <c r="C68" s="31" t="str">
        <f aca="false">IF(A68="","",SUMIFS('Saisie des collectes'!$C$6:$C$505,'Saisie des collectes'!$B$6:$B$505,A68,'Saisie des collectes'!$A$6:$A$505,"&gt;="&amp;IF($B$6="",0,$B$6),'Saisie des collectes'!$A$6:$A$505,"&lt;="&amp;IF($D$6="",99999,$D$6)))</f>
        <v/>
      </c>
      <c r="D68" s="31" t="str">
        <f aca="false">IF(A68="","",SUMIFS('Saisie des collectes'!$O$6:$O$505,'Saisie des collectes'!$B$6:$B$505,A68,'Saisie des collectes'!$A$6:$A$505,"&gt;="&amp;IF($B$6="",0,$B$6),'Saisie des collectes'!$A$6:$A$505,"&lt;="&amp;IF($D$6="",99999,$D$6)))</f>
        <v/>
      </c>
      <c r="E68" s="32" t="str">
        <f aca="false">IF(A68="","",SUMIFS('Saisie des collectes'!$Q$6:$Q$505,'Saisie des collectes'!$B$6:$B$505,A68,'Saisie des collectes'!$A$6:$A$505,"&gt;="&amp;IF($B$6="",0,$B$6),'Saisie des collectes'!$A$6:$A$505,"&lt;="&amp;IF($D$6="",99999,$D$6)))</f>
        <v/>
      </c>
    </row>
    <row r="71" customFormat="false" ht="24" hidden="false" customHeight="true" outlineLevel="0" collapsed="false">
      <c r="A71" s="11" t="s">
        <v>44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customFormat="false" ht="30" hidden="false" customHeight="true" outlineLevel="0" collapsed="false">
      <c r="A72" s="12" t="s">
        <v>13</v>
      </c>
      <c r="B72" s="12"/>
      <c r="C72" s="13" t="s">
        <v>45</v>
      </c>
      <c r="D72" s="13"/>
      <c r="E72" s="14" t="s">
        <v>46</v>
      </c>
      <c r="F72" s="14"/>
      <c r="G72" s="12" t="s">
        <v>47</v>
      </c>
      <c r="H72" s="12"/>
      <c r="I72" s="13" t="s">
        <v>48</v>
      </c>
      <c r="J72" s="13"/>
    </row>
    <row r="73" customFormat="false" ht="36" hidden="false" customHeight="true" outlineLevel="0" collapsed="false">
      <c r="A73" s="15" t="n">
        <f aca="false">IF(Calculs!$B$21=0,"–",Calculs!$B$21)</f>
        <v>1560</v>
      </c>
      <c r="B73" s="15"/>
      <c r="C73" s="16" t="n">
        <f aca="false">IF(Calculs!$B$22=0,"–",Calculs!$B$22)</f>
        <v>310</v>
      </c>
      <c r="D73" s="16"/>
      <c r="E73" s="17" t="n">
        <f aca="false">IF(Calculs!$B$23=0,"–",Calculs!$B$23)</f>
        <v>95</v>
      </c>
      <c r="F73" s="17"/>
      <c r="G73" s="15" t="n">
        <f aca="false">IF(Calculs!$B$24=0,"–",Calculs!$B$24)</f>
        <v>120</v>
      </c>
      <c r="H73" s="15"/>
      <c r="I73" s="16" t="str">
        <f aca="false">IF(Calculs!$B$25=0,"–",Calculs!$B$25)</f>
        <v>–</v>
      </c>
      <c r="J73" s="16"/>
    </row>
    <row r="75" customFormat="false" ht="30" hidden="false" customHeight="true" outlineLevel="0" collapsed="false">
      <c r="A75" s="10" t="s">
        <v>49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</row>
  </sheetData>
  <mergeCells count="82">
    <mergeCell ref="A1:A3"/>
    <mergeCell ref="B1:L1"/>
    <mergeCell ref="B2:L2"/>
    <mergeCell ref="B3:L3"/>
    <mergeCell ref="A4:L4"/>
    <mergeCell ref="F6:G6"/>
    <mergeCell ref="H6:L6"/>
    <mergeCell ref="A8:L8"/>
    <mergeCell ref="A9:B9"/>
    <mergeCell ref="C9:D9"/>
    <mergeCell ref="E9:F9"/>
    <mergeCell ref="G9:H9"/>
    <mergeCell ref="I9:J9"/>
    <mergeCell ref="K9:L9"/>
    <mergeCell ref="A10:B10"/>
    <mergeCell ref="C10:D10"/>
    <mergeCell ref="E10:F10"/>
    <mergeCell ref="G10:H10"/>
    <mergeCell ref="I10:J10"/>
    <mergeCell ref="K10:L10"/>
    <mergeCell ref="A12:B12"/>
    <mergeCell ref="C12:D12"/>
    <mergeCell ref="E12:F12"/>
    <mergeCell ref="G12:H12"/>
    <mergeCell ref="I12:J12"/>
    <mergeCell ref="K12:L12"/>
    <mergeCell ref="A13:B13"/>
    <mergeCell ref="C13:D13"/>
    <mergeCell ref="E13:F13"/>
    <mergeCell ref="G13:H13"/>
    <mergeCell ref="I13:J13"/>
    <mergeCell ref="K13:L13"/>
    <mergeCell ref="A15:L15"/>
    <mergeCell ref="A16:C16"/>
    <mergeCell ref="D16:E16"/>
    <mergeCell ref="G16:H16"/>
    <mergeCell ref="I16:L16"/>
    <mergeCell ref="A17:C17"/>
    <mergeCell ref="D17:E17"/>
    <mergeCell ref="G17:H17"/>
    <mergeCell ref="I17:L17"/>
    <mergeCell ref="A18:C18"/>
    <mergeCell ref="D18:E18"/>
    <mergeCell ref="G18:H18"/>
    <mergeCell ref="I18:L18"/>
    <mergeCell ref="A19:C19"/>
    <mergeCell ref="D19:E19"/>
    <mergeCell ref="G19:H19"/>
    <mergeCell ref="I19:L19"/>
    <mergeCell ref="A20:C20"/>
    <mergeCell ref="D20:E20"/>
    <mergeCell ref="G20:H20"/>
    <mergeCell ref="I20:L20"/>
    <mergeCell ref="A21:C21"/>
    <mergeCell ref="D21:E21"/>
    <mergeCell ref="G21:H21"/>
    <mergeCell ref="I21:L21"/>
    <mergeCell ref="A22:C22"/>
    <mergeCell ref="D22:E22"/>
    <mergeCell ref="G22:H22"/>
    <mergeCell ref="I22:L22"/>
    <mergeCell ref="A23:L23"/>
    <mergeCell ref="A25:L25"/>
    <mergeCell ref="A26:L26"/>
    <mergeCell ref="A27:L27"/>
    <mergeCell ref="A28:L28"/>
    <mergeCell ref="A29:L29"/>
    <mergeCell ref="A31:L31"/>
    <mergeCell ref="A47:L47"/>
    <mergeCell ref="A57:L57"/>
    <mergeCell ref="A71:L71"/>
    <mergeCell ref="A72:B72"/>
    <mergeCell ref="C72:D72"/>
    <mergeCell ref="E72:F72"/>
    <mergeCell ref="G72:H72"/>
    <mergeCell ref="I72:J72"/>
    <mergeCell ref="A73:B73"/>
    <mergeCell ref="C73:D73"/>
    <mergeCell ref="E73:F73"/>
    <mergeCell ref="G73:H73"/>
    <mergeCell ref="I73:J73"/>
    <mergeCell ref="A75:L75"/>
  </mergeCells>
  <conditionalFormatting sqref="I17:L22">
    <cfRule type="expression" priority="2" aboveAverage="0" equalAverage="0" bottom="0" percent="0" rank="0" text="" dxfId="0">
      <formula>LEFT($I17,8)="Objectif"</formula>
    </cfRule>
    <cfRule type="expression" priority="3" aboveAverage="0" equalAverage="0" bottom="0" percent="0" rank="0" text="" dxfId="1">
      <formula>OR(LEFT($I17,8)="Il manqu",LEFT($I17,8)="Dépassem")</formula>
    </cfRule>
  </conditionalFormatting>
  <conditionalFormatting sqref="A26:L29">
    <cfRule type="expression" priority="4" aboveAverage="0" equalAverage="0" bottom="0" percent="0" rank="0" text="" dxfId="1">
      <formula>OR(LEFT(A26,21)="Aucune collecte depu",LEFT(A26,7)="Chariot",ISNUMBER(SEARCH("non conforme(s)",A26)),ISNUMBER(SEARCH("incompl",A26)))</formula>
    </cfRule>
  </conditionalFormatting>
  <conditionalFormatting sqref="A26:L26">
    <cfRule type="expression" priority="5" aboveAverage="0" equalAverage="0" bottom="0" percent="0" rank="0" text="" dxfId="2">
      <formula>LEFT($A26,22)="Aucune collecte enreg"</formula>
    </cfRule>
  </conditionalFormatting>
  <dataValidations count="2">
    <dataValidation allowBlank="false" errorStyle="stop" operator="between" showDropDown="false" showErrorMessage="false" showInputMessage="false" sqref="F6" type="list">
      <formula1>Paramètres!$G$8:$G$18</formula1>
      <formula2>0</formula2>
    </dataValidation>
    <dataValidation allowBlank="true" errorStyle="stop" operator="between" showDropDown="false" showErrorMessage="false" showInputMessage="false" sqref="A17:A22" type="list">
      <formula1>Calculs!$A$6:$A$25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5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6"/>
    <col collapsed="false" customWidth="true" hidden="false" outlineLevel="0" max="3" min="3" style="0" width="10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11"/>
    <col collapsed="false" customWidth="true" hidden="false" outlineLevel="0" max="7" min="7" style="0" width="10"/>
    <col collapsed="false" customWidth="true" hidden="false" outlineLevel="0" max="8" min="8" style="0" width="12"/>
    <col collapsed="false" customWidth="true" hidden="false" outlineLevel="0" max="9" min="9" style="0" width="10"/>
    <col collapsed="false" customWidth="true" hidden="false" outlineLevel="0" max="10" min="10" style="0" width="12"/>
    <col collapsed="false" customWidth="true" hidden="false" outlineLevel="0" max="11" min="11" style="0" width="28"/>
    <col collapsed="false" customWidth="true" hidden="false" outlineLevel="0" max="13" min="12" style="0" width="13"/>
    <col collapsed="false" customWidth="true" hidden="false" outlineLevel="0" max="14" min="14" style="0" width="30"/>
    <col collapsed="false" customWidth="true" hidden="false" outlineLevel="0" max="15" min="15" style="0" width="13"/>
    <col collapsed="false" customWidth="true" hidden="false" outlineLevel="0" max="16" min="16" style="0" width="11"/>
    <col collapsed="false" customWidth="true" hidden="false" outlineLevel="0" max="17" min="17" style="0" width="13"/>
  </cols>
  <sheetData>
    <row r="1" customFormat="false" ht="33.75" hidden="false" customHeight="true" outlineLevel="0" collapsed="false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24" hidden="false" customHeight="true" outlineLevel="0" collapsed="false">
      <c r="A2" s="1"/>
      <c r="B2" s="3" t="s">
        <v>50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7.5" hidden="false" customHeight="true" outlineLevel="0" collapsed="false">
      <c r="A3" s="1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customFormat="false" ht="15" hidden="false" customHeight="false" outlineLevel="0" collapsed="false">
      <c r="A4" s="5" t="s">
        <v>51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customFormat="false" ht="48" hidden="false" customHeight="true" outlineLevel="0" collapsed="false">
      <c r="A5" s="23" t="s">
        <v>52</v>
      </c>
      <c r="B5" s="23" t="s">
        <v>5</v>
      </c>
      <c r="C5" s="23" t="s">
        <v>10</v>
      </c>
      <c r="D5" s="23" t="s">
        <v>53</v>
      </c>
      <c r="E5" s="23" t="s">
        <v>54</v>
      </c>
      <c r="F5" s="23" t="s">
        <v>55</v>
      </c>
      <c r="G5" s="23" t="s">
        <v>56</v>
      </c>
      <c r="H5" s="23" t="s">
        <v>57</v>
      </c>
      <c r="I5" s="23" t="s">
        <v>58</v>
      </c>
      <c r="J5" s="23" t="s">
        <v>59</v>
      </c>
      <c r="K5" s="23" t="s">
        <v>60</v>
      </c>
      <c r="L5" s="23" t="str">
        <f aca="false">IF(Paramètres!B26="","Indicateur libre 1",Paramètres!B26)</f>
        <v>Incidents de tri signalés</v>
      </c>
      <c r="M5" s="23" t="str">
        <f aca="false">IF(Paramètres!B27="","Indicateur libre 2",Paramètres!B27)</f>
        <v>Indicateur libre 2</v>
      </c>
      <c r="N5" s="23" t="s">
        <v>61</v>
      </c>
      <c r="O5" s="23" t="s">
        <v>62</v>
      </c>
      <c r="P5" s="23" t="s">
        <v>30</v>
      </c>
      <c r="Q5" s="23" t="s">
        <v>63</v>
      </c>
    </row>
    <row r="6" customFormat="false" ht="19.5" hidden="false" customHeight="true" outlineLevel="0" collapsed="false">
      <c r="A6" s="7" t="n">
        <f aca="true">TODAY()-81</f>
        <v>46234</v>
      </c>
      <c r="B6" s="35" t="s">
        <v>64</v>
      </c>
      <c r="C6" s="36" t="n">
        <v>1</v>
      </c>
      <c r="D6" s="37" t="n">
        <v>33</v>
      </c>
      <c r="E6" s="37" t="n">
        <v>7</v>
      </c>
      <c r="F6" s="37" t="n">
        <v>5</v>
      </c>
      <c r="G6" s="37" t="n">
        <v>11</v>
      </c>
      <c r="H6" s="37" t="n">
        <v>6</v>
      </c>
      <c r="I6" s="37" t="n">
        <v>4</v>
      </c>
      <c r="J6" s="38" t="s">
        <v>65</v>
      </c>
      <c r="K6" s="35"/>
      <c r="L6" s="39" t="n">
        <v>0</v>
      </c>
      <c r="M6" s="39"/>
      <c r="N6" s="35"/>
      <c r="O6" s="40" t="n">
        <f aca="false">IF(D6&lt;&gt;"",D6,IF(COUNT(E6:I6)&gt;0,SUM(E6:I6),""))</f>
        <v>33</v>
      </c>
      <c r="P6" s="8" t="str">
        <f aca="false">IF(A6="","",YEAR(A6)&amp;"-"&amp;RIGHT("0"&amp;MONTH(A6),2))</f>
        <v>2026-07</v>
      </c>
      <c r="Q6" s="41" t="n">
        <f aca="false">IF(OR(A6="",C6=""),"",C6*IFERROR(INDEX(Paramètres!$D$8:$D$17,MATCH(B6,Paramètres!$A$8:$A$17,0)),0))</f>
        <v>157.25</v>
      </c>
    </row>
    <row r="7" customFormat="false" ht="19.5" hidden="false" customHeight="true" outlineLevel="0" collapsed="false">
      <c r="A7" s="7" t="n">
        <f aca="true">TODAY()-80</f>
        <v>46235</v>
      </c>
      <c r="B7" s="35" t="s">
        <v>66</v>
      </c>
      <c r="C7" s="36" t="n">
        <v>1</v>
      </c>
      <c r="D7" s="37" t="n">
        <v>31</v>
      </c>
      <c r="E7" s="37" t="n">
        <v>7</v>
      </c>
      <c r="F7" s="37" t="n">
        <v>5</v>
      </c>
      <c r="G7" s="37" t="n">
        <v>10</v>
      </c>
      <c r="H7" s="37" t="n">
        <v>5</v>
      </c>
      <c r="I7" s="37" t="n">
        <v>4</v>
      </c>
      <c r="J7" s="38" t="s">
        <v>65</v>
      </c>
      <c r="K7" s="35"/>
      <c r="L7" s="39" t="n">
        <v>0</v>
      </c>
      <c r="M7" s="39"/>
      <c r="N7" s="35"/>
      <c r="O7" s="40" t="n">
        <f aca="false">IF(D7&lt;&gt;"",D7,IF(COUNT(E7:I7)&gt;0,SUM(E7:I7),""))</f>
        <v>31</v>
      </c>
      <c r="P7" s="8" t="str">
        <f aca="false">IF(A7="","",YEAR(A7)&amp;"-"&amp;RIGHT("0"&amp;MONTH(A7),2))</f>
        <v>2026-08</v>
      </c>
      <c r="Q7" s="41" t="n">
        <f aca="false">IF(OR(A7="",C7=""),"",C7*IFERROR(INDEX(Paramètres!$D$8:$D$17,MATCH(B7,Paramètres!$A$8:$A$17,0)),0))</f>
        <v>157.25</v>
      </c>
    </row>
    <row r="8" customFormat="false" ht="19.5" hidden="false" customHeight="true" outlineLevel="0" collapsed="false">
      <c r="A8" s="7" t="n">
        <f aca="true">TODAY()-79</f>
        <v>46236</v>
      </c>
      <c r="B8" s="35" t="s">
        <v>67</v>
      </c>
      <c r="C8" s="36" t="n">
        <v>2</v>
      </c>
      <c r="D8" s="37" t="n">
        <v>66</v>
      </c>
      <c r="E8" s="37" t="n">
        <v>15</v>
      </c>
      <c r="F8" s="37" t="n">
        <v>11</v>
      </c>
      <c r="G8" s="37" t="n">
        <v>21</v>
      </c>
      <c r="H8" s="37" t="n">
        <v>11</v>
      </c>
      <c r="I8" s="37" t="n">
        <v>8</v>
      </c>
      <c r="J8" s="38" t="s">
        <v>65</v>
      </c>
      <c r="K8" s="35"/>
      <c r="L8" s="39" t="n">
        <v>0</v>
      </c>
      <c r="M8" s="39"/>
      <c r="N8" s="35"/>
      <c r="O8" s="40" t="n">
        <f aca="false">IF(D8&lt;&gt;"",D8,IF(COUNT(E8:I8)&gt;0,SUM(E8:I8),""))</f>
        <v>66</v>
      </c>
      <c r="P8" s="8" t="str">
        <f aca="false">IF(A8="","",YEAR(A8)&amp;"-"&amp;RIGHT("0"&amp;MONTH(A8),2))</f>
        <v>2026-08</v>
      </c>
      <c r="Q8" s="41" t="n">
        <f aca="false">IF(OR(A8="",C8=""),"",C8*IFERROR(INDEX(Paramètres!$D$8:$D$17,MATCH(B8,Paramètres!$A$8:$A$17,0)),0))</f>
        <v>314.5</v>
      </c>
    </row>
    <row r="9" customFormat="false" ht="19.5" hidden="false" customHeight="true" outlineLevel="0" collapsed="false">
      <c r="A9" s="7" t="n">
        <f aca="true">TODAY()-74</f>
        <v>46241</v>
      </c>
      <c r="B9" s="35" t="s">
        <v>64</v>
      </c>
      <c r="C9" s="36" t="n">
        <v>1</v>
      </c>
      <c r="D9" s="37" t="n">
        <v>33</v>
      </c>
      <c r="E9" s="37" t="n">
        <v>7</v>
      </c>
      <c r="F9" s="37" t="n">
        <v>5</v>
      </c>
      <c r="G9" s="37" t="n">
        <v>11</v>
      </c>
      <c r="H9" s="37" t="n">
        <v>6</v>
      </c>
      <c r="I9" s="37" t="n">
        <v>4</v>
      </c>
      <c r="J9" s="38" t="s">
        <v>65</v>
      </c>
      <c r="K9" s="35"/>
      <c r="L9" s="39" t="n">
        <v>0</v>
      </c>
      <c r="M9" s="39"/>
      <c r="N9" s="35"/>
      <c r="O9" s="40" t="n">
        <f aca="false">IF(D9&lt;&gt;"",D9,IF(COUNT(E9:I9)&gt;0,SUM(E9:I9),""))</f>
        <v>33</v>
      </c>
      <c r="P9" s="8" t="str">
        <f aca="false">IF(A9="","",YEAR(A9)&amp;"-"&amp;RIGHT("0"&amp;MONTH(A9),2))</f>
        <v>2026-08</v>
      </c>
      <c r="Q9" s="41" t="n">
        <f aca="false">IF(OR(A9="",C9=""),"",C9*IFERROR(INDEX(Paramètres!$D$8:$D$17,MATCH(B9,Paramètres!$A$8:$A$17,0)),0))</f>
        <v>157.25</v>
      </c>
    </row>
    <row r="10" customFormat="false" ht="19.5" hidden="false" customHeight="true" outlineLevel="0" collapsed="false">
      <c r="A10" s="7" t="n">
        <f aca="true">TODAY()-73</f>
        <v>46242</v>
      </c>
      <c r="B10" s="35" t="s">
        <v>66</v>
      </c>
      <c r="C10" s="36" t="n">
        <v>1</v>
      </c>
      <c r="D10" s="37" t="n">
        <v>32</v>
      </c>
      <c r="E10" s="37" t="n">
        <v>7</v>
      </c>
      <c r="F10" s="37" t="n">
        <v>5</v>
      </c>
      <c r="G10" s="37" t="n">
        <v>11</v>
      </c>
      <c r="H10" s="37" t="n">
        <v>5</v>
      </c>
      <c r="I10" s="37" t="n">
        <v>4</v>
      </c>
      <c r="J10" s="38" t="s">
        <v>65</v>
      </c>
      <c r="K10" s="35"/>
      <c r="L10" s="39" t="n">
        <v>0</v>
      </c>
      <c r="M10" s="39"/>
      <c r="N10" s="35"/>
      <c r="O10" s="40" t="n">
        <f aca="false">IF(D10&lt;&gt;"",D10,IF(COUNT(E10:I10)&gt;0,SUM(E10:I10),""))</f>
        <v>32</v>
      </c>
      <c r="P10" s="8" t="str">
        <f aca="false">IF(A10="","",YEAR(A10)&amp;"-"&amp;RIGHT("0"&amp;MONTH(A10),2))</f>
        <v>2026-08</v>
      </c>
      <c r="Q10" s="41" t="n">
        <f aca="false">IF(OR(A10="",C10=""),"",C10*IFERROR(INDEX(Paramètres!$D$8:$D$17,MATCH(B10,Paramètres!$A$8:$A$17,0)),0))</f>
        <v>157.25</v>
      </c>
    </row>
    <row r="11" customFormat="false" ht="19.5" hidden="false" customHeight="true" outlineLevel="0" collapsed="false">
      <c r="A11" s="7" t="n">
        <f aca="true">TODAY()-72</f>
        <v>46243</v>
      </c>
      <c r="B11" s="35" t="s">
        <v>67</v>
      </c>
      <c r="C11" s="36" t="n">
        <v>2</v>
      </c>
      <c r="D11" s="37" t="n">
        <v>67</v>
      </c>
      <c r="E11" s="37" t="n">
        <v>15</v>
      </c>
      <c r="F11" s="37" t="n">
        <v>11</v>
      </c>
      <c r="G11" s="37" t="n">
        <v>22</v>
      </c>
      <c r="H11" s="37" t="n">
        <v>11</v>
      </c>
      <c r="I11" s="37" t="n">
        <v>8</v>
      </c>
      <c r="J11" s="38" t="s">
        <v>65</v>
      </c>
      <c r="K11" s="35"/>
      <c r="L11" s="39" t="n">
        <v>0</v>
      </c>
      <c r="M11" s="39"/>
      <c r="N11" s="35"/>
      <c r="O11" s="40" t="n">
        <f aca="false">IF(D11&lt;&gt;"",D11,IF(COUNT(E11:I11)&gt;0,SUM(E11:I11),""))</f>
        <v>67</v>
      </c>
      <c r="P11" s="8" t="str">
        <f aca="false">IF(A11="","",YEAR(A11)&amp;"-"&amp;RIGHT("0"&amp;MONTH(A11),2))</f>
        <v>2026-08</v>
      </c>
      <c r="Q11" s="41" t="n">
        <f aca="false">IF(OR(A11="",C11=""),"",C11*IFERROR(INDEX(Paramètres!$D$8:$D$17,MATCH(B11,Paramètres!$A$8:$A$17,0)),0))</f>
        <v>314.5</v>
      </c>
    </row>
    <row r="12" customFormat="false" ht="19.5" hidden="false" customHeight="true" outlineLevel="0" collapsed="false">
      <c r="A12" s="7" t="n">
        <f aca="true">TODAY()-67</f>
        <v>46248</v>
      </c>
      <c r="B12" s="35" t="s">
        <v>64</v>
      </c>
      <c r="C12" s="36" t="n">
        <v>1</v>
      </c>
      <c r="D12" s="37" t="n">
        <v>34</v>
      </c>
      <c r="E12" s="37" t="n">
        <v>7</v>
      </c>
      <c r="F12" s="37" t="n">
        <v>5</v>
      </c>
      <c r="G12" s="37" t="n">
        <v>12</v>
      </c>
      <c r="H12" s="37" t="n">
        <v>6</v>
      </c>
      <c r="I12" s="37" t="n">
        <v>4</v>
      </c>
      <c r="J12" s="38" t="s">
        <v>65</v>
      </c>
      <c r="K12" s="35"/>
      <c r="L12" s="39" t="n">
        <v>0</v>
      </c>
      <c r="M12" s="39"/>
      <c r="N12" s="35"/>
      <c r="O12" s="40" t="n">
        <f aca="false">IF(D12&lt;&gt;"",D12,IF(COUNT(E12:I12)&gt;0,SUM(E12:I12),""))</f>
        <v>34</v>
      </c>
      <c r="P12" s="8" t="str">
        <f aca="false">IF(A12="","",YEAR(A12)&amp;"-"&amp;RIGHT("0"&amp;MONTH(A12),2))</f>
        <v>2026-08</v>
      </c>
      <c r="Q12" s="41" t="n">
        <f aca="false">IF(OR(A12="",C12=""),"",C12*IFERROR(INDEX(Paramètres!$D$8:$D$17,MATCH(B12,Paramètres!$A$8:$A$17,0)),0))</f>
        <v>157.25</v>
      </c>
    </row>
    <row r="13" customFormat="false" ht="19.5" hidden="false" customHeight="true" outlineLevel="0" collapsed="false">
      <c r="A13" s="7" t="n">
        <f aca="true">TODAY()-66</f>
        <v>46249</v>
      </c>
      <c r="B13" s="35" t="s">
        <v>66</v>
      </c>
      <c r="C13" s="36" t="n">
        <v>1</v>
      </c>
      <c r="D13" s="37" t="n">
        <v>32</v>
      </c>
      <c r="E13" s="37" t="n">
        <v>7</v>
      </c>
      <c r="F13" s="37" t="n">
        <v>5</v>
      </c>
      <c r="G13" s="37" t="n">
        <v>11</v>
      </c>
      <c r="H13" s="37" t="n">
        <v>5</v>
      </c>
      <c r="I13" s="37" t="n">
        <v>4</v>
      </c>
      <c r="J13" s="38" t="s">
        <v>65</v>
      </c>
      <c r="K13" s="35"/>
      <c r="L13" s="39" t="n">
        <v>0</v>
      </c>
      <c r="M13" s="39"/>
      <c r="N13" s="35"/>
      <c r="O13" s="40" t="n">
        <f aca="false">IF(D13&lt;&gt;"",D13,IF(COUNT(E13:I13)&gt;0,SUM(E13:I13),""))</f>
        <v>32</v>
      </c>
      <c r="P13" s="8" t="str">
        <f aca="false">IF(A13="","",YEAR(A13)&amp;"-"&amp;RIGHT("0"&amp;MONTH(A13),2))</f>
        <v>2026-08</v>
      </c>
      <c r="Q13" s="41" t="n">
        <f aca="false">IF(OR(A13="",C13=""),"",C13*IFERROR(INDEX(Paramètres!$D$8:$D$17,MATCH(B13,Paramètres!$A$8:$A$17,0)),0))</f>
        <v>157.25</v>
      </c>
    </row>
    <row r="14" customFormat="false" ht="19.5" hidden="false" customHeight="true" outlineLevel="0" collapsed="false">
      <c r="A14" s="7" t="n">
        <f aca="true">TODAY()-65</f>
        <v>46250</v>
      </c>
      <c r="B14" s="35" t="s">
        <v>67</v>
      </c>
      <c r="C14" s="36" t="n">
        <v>2</v>
      </c>
      <c r="D14" s="37" t="n">
        <v>68</v>
      </c>
      <c r="E14" s="37" t="n">
        <v>15</v>
      </c>
      <c r="F14" s="37" t="n">
        <v>11</v>
      </c>
      <c r="G14" s="37" t="n">
        <v>22</v>
      </c>
      <c r="H14" s="37" t="n">
        <v>12</v>
      </c>
      <c r="I14" s="37" t="n">
        <v>8</v>
      </c>
      <c r="J14" s="38" t="s">
        <v>65</v>
      </c>
      <c r="K14" s="35"/>
      <c r="L14" s="39" t="n">
        <v>0</v>
      </c>
      <c r="M14" s="39"/>
      <c r="N14" s="35"/>
      <c r="O14" s="40" t="n">
        <f aca="false">IF(D14&lt;&gt;"",D14,IF(COUNT(E14:I14)&gt;0,SUM(E14:I14),""))</f>
        <v>68</v>
      </c>
      <c r="P14" s="8" t="str">
        <f aca="false">IF(A14="","",YEAR(A14)&amp;"-"&amp;RIGHT("0"&amp;MONTH(A14),2))</f>
        <v>2026-08</v>
      </c>
      <c r="Q14" s="41" t="n">
        <f aca="false">IF(OR(A14="",C14=""),"",C14*IFERROR(INDEX(Paramètres!$D$8:$D$17,MATCH(B14,Paramètres!$A$8:$A$17,0)),0))</f>
        <v>314.5</v>
      </c>
    </row>
    <row r="15" customFormat="false" ht="19.5" hidden="false" customHeight="true" outlineLevel="0" collapsed="false">
      <c r="A15" s="7" t="n">
        <f aca="true">TODAY()-60</f>
        <v>46255</v>
      </c>
      <c r="B15" s="35" t="s">
        <v>64</v>
      </c>
      <c r="C15" s="36" t="n">
        <v>1</v>
      </c>
      <c r="D15" s="37" t="n">
        <v>34</v>
      </c>
      <c r="E15" s="37" t="n">
        <v>7</v>
      </c>
      <c r="F15" s="37" t="n">
        <v>5</v>
      </c>
      <c r="G15" s="37" t="n">
        <v>12</v>
      </c>
      <c r="H15" s="37" t="n">
        <v>6</v>
      </c>
      <c r="I15" s="37" t="n">
        <v>4</v>
      </c>
      <c r="J15" s="38" t="s">
        <v>65</v>
      </c>
      <c r="K15" s="35"/>
      <c r="L15" s="39" t="n">
        <v>0</v>
      </c>
      <c r="M15" s="39"/>
      <c r="N15" s="35"/>
      <c r="O15" s="40" t="n">
        <f aca="false">IF(D15&lt;&gt;"",D15,IF(COUNT(E15:I15)&gt;0,SUM(E15:I15),""))</f>
        <v>34</v>
      </c>
      <c r="P15" s="8" t="str">
        <f aca="false">IF(A15="","",YEAR(A15)&amp;"-"&amp;RIGHT("0"&amp;MONTH(A15),2))</f>
        <v>2026-08</v>
      </c>
      <c r="Q15" s="41" t="n">
        <f aca="false">IF(OR(A15="",C15=""),"",C15*IFERROR(INDEX(Paramètres!$D$8:$D$17,MATCH(B15,Paramètres!$A$8:$A$17,0)),0))</f>
        <v>157.25</v>
      </c>
    </row>
    <row r="16" customFormat="false" ht="19.5" hidden="false" customHeight="true" outlineLevel="0" collapsed="false">
      <c r="A16" s="7" t="n">
        <f aca="true">TODAY()-59</f>
        <v>46256</v>
      </c>
      <c r="B16" s="35" t="s">
        <v>66</v>
      </c>
      <c r="C16" s="36" t="n">
        <v>1</v>
      </c>
      <c r="D16" s="37" t="n">
        <v>33</v>
      </c>
      <c r="E16" s="37" t="n">
        <v>7</v>
      </c>
      <c r="F16" s="37" t="n">
        <v>5</v>
      </c>
      <c r="G16" s="37" t="n">
        <v>11</v>
      </c>
      <c r="H16" s="37" t="n">
        <v>6</v>
      </c>
      <c r="I16" s="37" t="n">
        <v>4</v>
      </c>
      <c r="J16" s="38" t="s">
        <v>65</v>
      </c>
      <c r="K16" s="35"/>
      <c r="L16" s="39" t="n">
        <v>0</v>
      </c>
      <c r="M16" s="39"/>
      <c r="N16" s="35"/>
      <c r="O16" s="40" t="n">
        <f aca="false">IF(D16&lt;&gt;"",D16,IF(COUNT(E16:I16)&gt;0,SUM(E16:I16),""))</f>
        <v>33</v>
      </c>
      <c r="P16" s="8" t="str">
        <f aca="false">IF(A16="","",YEAR(A16)&amp;"-"&amp;RIGHT("0"&amp;MONTH(A16),2))</f>
        <v>2026-08</v>
      </c>
      <c r="Q16" s="41" t="n">
        <f aca="false">IF(OR(A16="",C16=""),"",C16*IFERROR(INDEX(Paramètres!$D$8:$D$17,MATCH(B16,Paramètres!$A$8:$A$17,0)),0))</f>
        <v>157.25</v>
      </c>
    </row>
    <row r="17" customFormat="false" ht="19.5" hidden="false" customHeight="true" outlineLevel="0" collapsed="false">
      <c r="A17" s="7" t="n">
        <f aca="true">TODAY()-58</f>
        <v>46257</v>
      </c>
      <c r="B17" s="35" t="s">
        <v>67</v>
      </c>
      <c r="C17" s="36" t="n">
        <v>2</v>
      </c>
      <c r="D17" s="37" t="n">
        <v>69</v>
      </c>
      <c r="E17" s="37" t="n">
        <v>15</v>
      </c>
      <c r="F17" s="37" t="n">
        <v>11</v>
      </c>
      <c r="G17" s="37" t="n">
        <v>23</v>
      </c>
      <c r="H17" s="37" t="n">
        <v>12</v>
      </c>
      <c r="I17" s="37" t="n">
        <v>8</v>
      </c>
      <c r="J17" s="38" t="s">
        <v>65</v>
      </c>
      <c r="K17" s="35"/>
      <c r="L17" s="39" t="n">
        <v>0</v>
      </c>
      <c r="M17" s="39"/>
      <c r="N17" s="35"/>
      <c r="O17" s="40" t="n">
        <f aca="false">IF(D17&lt;&gt;"",D17,IF(COUNT(E17:I17)&gt;0,SUM(E17:I17),""))</f>
        <v>69</v>
      </c>
      <c r="P17" s="8" t="str">
        <f aca="false">IF(A17="","",YEAR(A17)&amp;"-"&amp;RIGHT("0"&amp;MONTH(A17),2))</f>
        <v>2026-08</v>
      </c>
      <c r="Q17" s="41" t="n">
        <f aca="false">IF(OR(A17="",C17=""),"",C17*IFERROR(INDEX(Paramètres!$D$8:$D$17,MATCH(B17,Paramètres!$A$8:$A$17,0)),0))</f>
        <v>314.5</v>
      </c>
    </row>
    <row r="18" customFormat="false" ht="19.5" hidden="false" customHeight="true" outlineLevel="0" collapsed="false">
      <c r="A18" s="7" t="n">
        <f aca="true">TODAY()-53</f>
        <v>46262</v>
      </c>
      <c r="B18" s="35" t="s">
        <v>64</v>
      </c>
      <c r="C18" s="36" t="n">
        <v>1</v>
      </c>
      <c r="D18" s="37" t="n">
        <v>35</v>
      </c>
      <c r="E18" s="37" t="n">
        <v>8</v>
      </c>
      <c r="F18" s="37" t="n">
        <v>6</v>
      </c>
      <c r="G18" s="37" t="n">
        <v>11</v>
      </c>
      <c r="H18" s="37" t="n">
        <v>6</v>
      </c>
      <c r="I18" s="37" t="n">
        <v>4</v>
      </c>
      <c r="J18" s="38" t="s">
        <v>65</v>
      </c>
      <c r="K18" s="35"/>
      <c r="L18" s="39" t="n">
        <v>0</v>
      </c>
      <c r="M18" s="39"/>
      <c r="N18" s="35"/>
      <c r="O18" s="40" t="n">
        <f aca="false">IF(D18&lt;&gt;"",D18,IF(COUNT(E18:I18)&gt;0,SUM(E18:I18),""))</f>
        <v>35</v>
      </c>
      <c r="P18" s="8" t="str">
        <f aca="false">IF(A18="","",YEAR(A18)&amp;"-"&amp;RIGHT("0"&amp;MONTH(A18),2))</f>
        <v>2026-08</v>
      </c>
      <c r="Q18" s="41" t="n">
        <f aca="false">IF(OR(A18="",C18=""),"",C18*IFERROR(INDEX(Paramètres!$D$8:$D$17,MATCH(B18,Paramètres!$A$8:$A$17,0)),0))</f>
        <v>157.25</v>
      </c>
    </row>
    <row r="19" customFormat="false" ht="19.5" hidden="false" customHeight="true" outlineLevel="0" collapsed="false">
      <c r="A19" s="7" t="n">
        <f aca="true">TODAY()-52</f>
        <v>46263</v>
      </c>
      <c r="B19" s="35" t="s">
        <v>66</v>
      </c>
      <c r="C19" s="36" t="n">
        <v>1</v>
      </c>
      <c r="D19" s="37" t="n">
        <v>33</v>
      </c>
      <c r="E19" s="37" t="n">
        <v>7</v>
      </c>
      <c r="F19" s="37" t="n">
        <v>5</v>
      </c>
      <c r="G19" s="37" t="n">
        <v>11</v>
      </c>
      <c r="H19" s="37" t="n">
        <v>6</v>
      </c>
      <c r="I19" s="37" t="n">
        <v>4</v>
      </c>
      <c r="J19" s="38" t="s">
        <v>65</v>
      </c>
      <c r="K19" s="35"/>
      <c r="L19" s="39" t="n">
        <v>0</v>
      </c>
      <c r="M19" s="39"/>
      <c r="N19" s="35"/>
      <c r="O19" s="40" t="n">
        <f aca="false">IF(D19&lt;&gt;"",D19,IF(COUNT(E19:I19)&gt;0,SUM(E19:I19),""))</f>
        <v>33</v>
      </c>
      <c r="P19" s="8" t="str">
        <f aca="false">IF(A19="","",YEAR(A19)&amp;"-"&amp;RIGHT("0"&amp;MONTH(A19),2))</f>
        <v>2026-08</v>
      </c>
      <c r="Q19" s="41" t="n">
        <f aca="false">IF(OR(A19="",C19=""),"",C19*IFERROR(INDEX(Paramètres!$D$8:$D$17,MATCH(B19,Paramètres!$A$8:$A$17,0)),0))</f>
        <v>157.25</v>
      </c>
    </row>
    <row r="20" customFormat="false" ht="19.5" hidden="false" customHeight="true" outlineLevel="0" collapsed="false">
      <c r="A20" s="7" t="n">
        <f aca="true">TODAY()-51</f>
        <v>46264</v>
      </c>
      <c r="B20" s="35" t="s">
        <v>67</v>
      </c>
      <c r="C20" s="36" t="n">
        <v>2</v>
      </c>
      <c r="D20" s="37" t="n">
        <v>70</v>
      </c>
      <c r="E20" s="37" t="n">
        <v>15</v>
      </c>
      <c r="F20" s="37" t="n">
        <v>11</v>
      </c>
      <c r="G20" s="37" t="n">
        <v>24</v>
      </c>
      <c r="H20" s="37" t="n">
        <v>12</v>
      </c>
      <c r="I20" s="37" t="n">
        <v>8</v>
      </c>
      <c r="J20" s="38" t="s">
        <v>65</v>
      </c>
      <c r="K20" s="35"/>
      <c r="L20" s="39" t="n">
        <v>0</v>
      </c>
      <c r="M20" s="39"/>
      <c r="N20" s="35"/>
      <c r="O20" s="40" t="n">
        <f aca="false">IF(D20&lt;&gt;"",D20,IF(COUNT(E20:I20)&gt;0,SUM(E20:I20),""))</f>
        <v>70</v>
      </c>
      <c r="P20" s="8" t="str">
        <f aca="false">IF(A20="","",YEAR(A20)&amp;"-"&amp;RIGHT("0"&amp;MONTH(A20),2))</f>
        <v>2026-08</v>
      </c>
      <c r="Q20" s="41" t="n">
        <f aca="false">IF(OR(A20="",C20=""),"",C20*IFERROR(INDEX(Paramètres!$D$8:$D$17,MATCH(B20,Paramètres!$A$8:$A$17,0)),0))</f>
        <v>314.5</v>
      </c>
    </row>
    <row r="21" customFormat="false" ht="19.5" hidden="false" customHeight="true" outlineLevel="0" collapsed="false">
      <c r="A21" s="7" t="n">
        <f aca="true">TODAY()-46</f>
        <v>46269</v>
      </c>
      <c r="B21" s="35" t="s">
        <v>64</v>
      </c>
      <c r="C21" s="36" t="n">
        <v>1</v>
      </c>
      <c r="D21" s="37" t="n">
        <v>35</v>
      </c>
      <c r="E21" s="37" t="n">
        <v>8</v>
      </c>
      <c r="F21" s="37" t="n">
        <v>6</v>
      </c>
      <c r="G21" s="37" t="n">
        <v>11</v>
      </c>
      <c r="H21" s="37" t="n">
        <v>6</v>
      </c>
      <c r="I21" s="37" t="n">
        <v>4</v>
      </c>
      <c r="J21" s="38" t="s">
        <v>65</v>
      </c>
      <c r="K21" s="35"/>
      <c r="L21" s="39" t="n">
        <v>0</v>
      </c>
      <c r="M21" s="39"/>
      <c r="N21" s="35"/>
      <c r="O21" s="40" t="n">
        <f aca="false">IF(D21&lt;&gt;"",D21,IF(COUNT(E21:I21)&gt;0,SUM(E21:I21),""))</f>
        <v>35</v>
      </c>
      <c r="P21" s="8" t="str">
        <f aca="false">IF(A21="","",YEAR(A21)&amp;"-"&amp;RIGHT("0"&amp;MONTH(A21),2))</f>
        <v>2026-09</v>
      </c>
      <c r="Q21" s="41" t="n">
        <f aca="false">IF(OR(A21="",C21=""),"",C21*IFERROR(INDEX(Paramètres!$D$8:$D$17,MATCH(B21,Paramètres!$A$8:$A$17,0)),0))</f>
        <v>157.25</v>
      </c>
    </row>
    <row r="22" customFormat="false" ht="19.5" hidden="false" customHeight="true" outlineLevel="0" collapsed="false">
      <c r="A22" s="7" t="n">
        <f aca="true">TODAY()-45</f>
        <v>46270</v>
      </c>
      <c r="B22" s="35" t="s">
        <v>66</v>
      </c>
      <c r="C22" s="36" t="n">
        <v>1</v>
      </c>
      <c r="D22" s="37" t="n">
        <v>33</v>
      </c>
      <c r="E22" s="37" t="n">
        <v>7</v>
      </c>
      <c r="F22" s="37" t="n">
        <v>5</v>
      </c>
      <c r="G22" s="37" t="n">
        <v>11</v>
      </c>
      <c r="H22" s="37" t="n">
        <v>6</v>
      </c>
      <c r="I22" s="37" t="n">
        <v>4</v>
      </c>
      <c r="J22" s="38" t="s">
        <v>65</v>
      </c>
      <c r="K22" s="35"/>
      <c r="L22" s="39" t="n">
        <v>0</v>
      </c>
      <c r="M22" s="39"/>
      <c r="N22" s="35"/>
      <c r="O22" s="40" t="n">
        <f aca="false">IF(D22&lt;&gt;"",D22,IF(COUNT(E22:I22)&gt;0,SUM(E22:I22),""))</f>
        <v>33</v>
      </c>
      <c r="P22" s="8" t="str">
        <f aca="false">IF(A22="","",YEAR(A22)&amp;"-"&amp;RIGHT("0"&amp;MONTH(A22),2))</f>
        <v>2026-09</v>
      </c>
      <c r="Q22" s="41" t="n">
        <f aca="false">IF(OR(A22="",C22=""),"",C22*IFERROR(INDEX(Paramètres!$D$8:$D$17,MATCH(B22,Paramètres!$A$8:$A$17,0)),0))</f>
        <v>157.25</v>
      </c>
    </row>
    <row r="23" customFormat="false" ht="19.5" hidden="false" customHeight="true" outlineLevel="0" collapsed="false">
      <c r="A23" s="7" t="n">
        <f aca="true">TODAY()-44</f>
        <v>46271</v>
      </c>
      <c r="B23" s="35" t="s">
        <v>67</v>
      </c>
      <c r="C23" s="36" t="n">
        <v>2</v>
      </c>
      <c r="D23" s="37" t="n">
        <v>71</v>
      </c>
      <c r="E23" s="37" t="n">
        <v>16</v>
      </c>
      <c r="F23" s="37" t="n">
        <v>11</v>
      </c>
      <c r="G23" s="37" t="n">
        <v>23</v>
      </c>
      <c r="H23" s="37" t="n">
        <v>12</v>
      </c>
      <c r="I23" s="37" t="n">
        <v>9</v>
      </c>
      <c r="J23" s="38" t="s">
        <v>65</v>
      </c>
      <c r="K23" s="35"/>
      <c r="L23" s="39" t="n">
        <v>0</v>
      </c>
      <c r="M23" s="39"/>
      <c r="N23" s="35"/>
      <c r="O23" s="40" t="n">
        <f aca="false">IF(D23&lt;&gt;"",D23,IF(COUNT(E23:I23)&gt;0,SUM(E23:I23),""))</f>
        <v>71</v>
      </c>
      <c r="P23" s="8" t="str">
        <f aca="false">IF(A23="","",YEAR(A23)&amp;"-"&amp;RIGHT("0"&amp;MONTH(A23),2))</f>
        <v>2026-09</v>
      </c>
      <c r="Q23" s="41" t="n">
        <f aca="false">IF(OR(A23="",C23=""),"",C23*IFERROR(INDEX(Paramètres!$D$8:$D$17,MATCH(B23,Paramètres!$A$8:$A$17,0)),0))</f>
        <v>314.5</v>
      </c>
    </row>
    <row r="24" customFormat="false" ht="19.5" hidden="false" customHeight="true" outlineLevel="0" collapsed="false">
      <c r="A24" s="7" t="n">
        <f aca="true">TODAY()-39</f>
        <v>46276</v>
      </c>
      <c r="B24" s="35" t="s">
        <v>64</v>
      </c>
      <c r="C24" s="36" t="n">
        <v>1</v>
      </c>
      <c r="D24" s="37" t="n">
        <v>36</v>
      </c>
      <c r="E24" s="37" t="n">
        <v>8</v>
      </c>
      <c r="F24" s="37" t="n">
        <v>6</v>
      </c>
      <c r="G24" s="37" t="n">
        <v>12</v>
      </c>
      <c r="H24" s="37" t="n">
        <v>6</v>
      </c>
      <c r="I24" s="37" t="n">
        <v>4</v>
      </c>
      <c r="J24" s="38" t="s">
        <v>65</v>
      </c>
      <c r="K24" s="35"/>
      <c r="L24" s="39" t="n">
        <v>0</v>
      </c>
      <c r="M24" s="39"/>
      <c r="N24" s="35"/>
      <c r="O24" s="40" t="n">
        <f aca="false">IF(D24&lt;&gt;"",D24,IF(COUNT(E24:I24)&gt;0,SUM(E24:I24),""))</f>
        <v>36</v>
      </c>
      <c r="P24" s="8" t="str">
        <f aca="false">IF(A24="","",YEAR(A24)&amp;"-"&amp;RIGHT("0"&amp;MONTH(A24),2))</f>
        <v>2026-09</v>
      </c>
      <c r="Q24" s="41" t="n">
        <f aca="false">IF(OR(A24="",C24=""),"",C24*IFERROR(INDEX(Paramètres!$D$8:$D$17,MATCH(B24,Paramètres!$A$8:$A$17,0)),0))</f>
        <v>157.25</v>
      </c>
    </row>
    <row r="25" customFormat="false" ht="19.5" hidden="false" customHeight="true" outlineLevel="0" collapsed="false">
      <c r="A25" s="7" t="n">
        <f aca="true">TODAY()-38</f>
        <v>46277</v>
      </c>
      <c r="B25" s="35" t="s">
        <v>66</v>
      </c>
      <c r="C25" s="36" t="n">
        <v>1</v>
      </c>
      <c r="D25" s="37" t="n">
        <v>34</v>
      </c>
      <c r="E25" s="37" t="n">
        <v>7</v>
      </c>
      <c r="F25" s="37" t="n">
        <v>5</v>
      </c>
      <c r="G25" s="37" t="n">
        <v>12</v>
      </c>
      <c r="H25" s="37" t="n">
        <v>6</v>
      </c>
      <c r="I25" s="37" t="n">
        <v>4</v>
      </c>
      <c r="J25" s="38" t="s">
        <v>65</v>
      </c>
      <c r="K25" s="35"/>
      <c r="L25" s="39" t="n">
        <v>0</v>
      </c>
      <c r="M25" s="39"/>
      <c r="N25" s="35"/>
      <c r="O25" s="40" t="n">
        <f aca="false">IF(D25&lt;&gt;"",D25,IF(COUNT(E25:I25)&gt;0,SUM(E25:I25),""))</f>
        <v>34</v>
      </c>
      <c r="P25" s="8" t="str">
        <f aca="false">IF(A25="","",YEAR(A25)&amp;"-"&amp;RIGHT("0"&amp;MONTH(A25),2))</f>
        <v>2026-09</v>
      </c>
      <c r="Q25" s="41" t="n">
        <f aca="false">IF(OR(A25="",C25=""),"",C25*IFERROR(INDEX(Paramètres!$D$8:$D$17,MATCH(B25,Paramètres!$A$8:$A$17,0)),0))</f>
        <v>157.25</v>
      </c>
    </row>
    <row r="26" customFormat="false" ht="19.5" hidden="false" customHeight="true" outlineLevel="0" collapsed="false">
      <c r="A26" s="7" t="n">
        <f aca="true">TODAY()-37</f>
        <v>46278</v>
      </c>
      <c r="B26" s="35" t="s">
        <v>67</v>
      </c>
      <c r="C26" s="36" t="n">
        <v>2</v>
      </c>
      <c r="D26" s="37" t="n">
        <v>71</v>
      </c>
      <c r="E26" s="37" t="n">
        <v>16</v>
      </c>
      <c r="F26" s="37" t="n">
        <v>11</v>
      </c>
      <c r="G26" s="37" t="n">
        <v>23</v>
      </c>
      <c r="H26" s="37" t="n">
        <v>12</v>
      </c>
      <c r="I26" s="37" t="n">
        <v>9</v>
      </c>
      <c r="J26" s="38" t="s">
        <v>65</v>
      </c>
      <c r="K26" s="35"/>
      <c r="L26" s="39" t="n">
        <v>0</v>
      </c>
      <c r="M26" s="39"/>
      <c r="N26" s="35"/>
      <c r="O26" s="40" t="n">
        <f aca="false">IF(D26&lt;&gt;"",D26,IF(COUNT(E26:I26)&gt;0,SUM(E26:I26),""))</f>
        <v>71</v>
      </c>
      <c r="P26" s="8" t="str">
        <f aca="false">IF(A26="","",YEAR(A26)&amp;"-"&amp;RIGHT("0"&amp;MONTH(A26),2))</f>
        <v>2026-09</v>
      </c>
      <c r="Q26" s="41" t="n">
        <f aca="false">IF(OR(A26="",C26=""),"",C26*IFERROR(INDEX(Paramètres!$D$8:$D$17,MATCH(B26,Paramètres!$A$8:$A$17,0)),0))</f>
        <v>314.5</v>
      </c>
    </row>
    <row r="27" customFormat="false" ht="19.5" hidden="false" customHeight="true" outlineLevel="0" collapsed="false">
      <c r="A27" s="7" t="n">
        <f aca="true">TODAY()-32</f>
        <v>46283</v>
      </c>
      <c r="B27" s="35" t="s">
        <v>64</v>
      </c>
      <c r="C27" s="36" t="n">
        <v>1</v>
      </c>
      <c r="D27" s="37" t="n">
        <v>36</v>
      </c>
      <c r="E27" s="37" t="n">
        <v>8</v>
      </c>
      <c r="F27" s="37" t="n">
        <v>6</v>
      </c>
      <c r="G27" s="37" t="n">
        <v>12</v>
      </c>
      <c r="H27" s="37" t="n">
        <v>6</v>
      </c>
      <c r="I27" s="37" t="n">
        <v>4</v>
      </c>
      <c r="J27" s="38" t="s">
        <v>65</v>
      </c>
      <c r="K27" s="35"/>
      <c r="L27" s="39" t="n">
        <v>0</v>
      </c>
      <c r="M27" s="39"/>
      <c r="N27" s="35"/>
      <c r="O27" s="40" t="n">
        <f aca="false">IF(D27&lt;&gt;"",D27,IF(COUNT(E27:I27)&gt;0,SUM(E27:I27),""))</f>
        <v>36</v>
      </c>
      <c r="P27" s="8" t="str">
        <f aca="false">IF(A27="","",YEAR(A27)&amp;"-"&amp;RIGHT("0"&amp;MONTH(A27),2))</f>
        <v>2026-09</v>
      </c>
      <c r="Q27" s="41" t="n">
        <f aca="false">IF(OR(A27="",C27=""),"",C27*IFERROR(INDEX(Paramètres!$D$8:$D$17,MATCH(B27,Paramètres!$A$8:$A$17,0)),0))</f>
        <v>157.25</v>
      </c>
    </row>
    <row r="28" customFormat="false" ht="19.5" hidden="false" customHeight="true" outlineLevel="0" collapsed="false">
      <c r="A28" s="7" t="n">
        <f aca="true">TODAY()-31</f>
        <v>46284</v>
      </c>
      <c r="B28" s="35" t="s">
        <v>66</v>
      </c>
      <c r="C28" s="36" t="n">
        <v>1</v>
      </c>
      <c r="D28" s="37" t="n">
        <v>34</v>
      </c>
      <c r="E28" s="37" t="n">
        <v>7</v>
      </c>
      <c r="F28" s="37" t="n">
        <v>5</v>
      </c>
      <c r="G28" s="37" t="n">
        <v>12</v>
      </c>
      <c r="H28" s="37" t="n">
        <v>6</v>
      </c>
      <c r="I28" s="37" t="n">
        <v>4</v>
      </c>
      <c r="J28" s="38" t="s">
        <v>65</v>
      </c>
      <c r="K28" s="35"/>
      <c r="L28" s="39" t="n">
        <v>0</v>
      </c>
      <c r="M28" s="39"/>
      <c r="N28" s="35"/>
      <c r="O28" s="40" t="n">
        <f aca="false">IF(D28&lt;&gt;"",D28,IF(COUNT(E28:I28)&gt;0,SUM(E28:I28),""))</f>
        <v>34</v>
      </c>
      <c r="P28" s="8" t="str">
        <f aca="false">IF(A28="","",YEAR(A28)&amp;"-"&amp;RIGHT("0"&amp;MONTH(A28),2))</f>
        <v>2026-09</v>
      </c>
      <c r="Q28" s="41" t="n">
        <f aca="false">IF(OR(A28="",C28=""),"",C28*IFERROR(INDEX(Paramètres!$D$8:$D$17,MATCH(B28,Paramètres!$A$8:$A$17,0)),0))</f>
        <v>157.25</v>
      </c>
    </row>
    <row r="29" customFormat="false" ht="19.5" hidden="false" customHeight="true" outlineLevel="0" collapsed="false">
      <c r="A29" s="7" t="n">
        <f aca="true">TODAY()-30</f>
        <v>46285</v>
      </c>
      <c r="B29" s="35" t="s">
        <v>67</v>
      </c>
      <c r="C29" s="36" t="n">
        <v>2</v>
      </c>
      <c r="D29" s="37" t="n">
        <v>72</v>
      </c>
      <c r="E29" s="37" t="n">
        <v>16</v>
      </c>
      <c r="F29" s="37" t="n">
        <v>12</v>
      </c>
      <c r="G29" s="37" t="n">
        <v>23</v>
      </c>
      <c r="H29" s="37" t="n">
        <v>12</v>
      </c>
      <c r="I29" s="37" t="n">
        <v>9</v>
      </c>
      <c r="J29" s="38" t="s">
        <v>65</v>
      </c>
      <c r="K29" s="35"/>
      <c r="L29" s="39" t="n">
        <v>0</v>
      </c>
      <c r="M29" s="39"/>
      <c r="N29" s="35"/>
      <c r="O29" s="40" t="n">
        <f aca="false">IF(D29&lt;&gt;"",D29,IF(COUNT(E29:I29)&gt;0,SUM(E29:I29),""))</f>
        <v>72</v>
      </c>
      <c r="P29" s="8" t="str">
        <f aca="false">IF(A29="","",YEAR(A29)&amp;"-"&amp;RIGHT("0"&amp;MONTH(A29),2))</f>
        <v>2026-09</v>
      </c>
      <c r="Q29" s="41" t="n">
        <f aca="false">IF(OR(A29="",C29=""),"",C29*IFERROR(INDEX(Paramètres!$D$8:$D$17,MATCH(B29,Paramètres!$A$8:$A$17,0)),0))</f>
        <v>314.5</v>
      </c>
    </row>
    <row r="30" customFormat="false" ht="19.5" hidden="false" customHeight="true" outlineLevel="0" collapsed="false">
      <c r="A30" s="7" t="n">
        <f aca="true">TODAY()-25</f>
        <v>46290</v>
      </c>
      <c r="B30" s="35" t="s">
        <v>64</v>
      </c>
      <c r="C30" s="36" t="n">
        <v>1</v>
      </c>
      <c r="D30" s="37" t="n">
        <v>37</v>
      </c>
      <c r="E30" s="37" t="n">
        <v>8</v>
      </c>
      <c r="F30" s="37" t="n">
        <v>6</v>
      </c>
      <c r="G30" s="37" t="n">
        <v>13</v>
      </c>
      <c r="H30" s="37" t="n">
        <v>6</v>
      </c>
      <c r="I30" s="37" t="n">
        <v>4</v>
      </c>
      <c r="J30" s="38" t="s">
        <v>65</v>
      </c>
      <c r="K30" s="35"/>
      <c r="L30" s="39" t="n">
        <v>0</v>
      </c>
      <c r="M30" s="39"/>
      <c r="N30" s="35"/>
      <c r="O30" s="40" t="n">
        <f aca="false">IF(D30&lt;&gt;"",D30,IF(COUNT(E30:I30)&gt;0,SUM(E30:I30),""))</f>
        <v>37</v>
      </c>
      <c r="P30" s="8" t="str">
        <f aca="false">IF(A30="","",YEAR(A30)&amp;"-"&amp;RIGHT("0"&amp;MONTH(A30),2))</f>
        <v>2026-09</v>
      </c>
      <c r="Q30" s="41" t="n">
        <f aca="false">IF(OR(A30="",C30=""),"",C30*IFERROR(INDEX(Paramètres!$D$8:$D$17,MATCH(B30,Paramètres!$A$8:$A$17,0)),0))</f>
        <v>157.25</v>
      </c>
    </row>
    <row r="31" customFormat="false" ht="19.5" hidden="false" customHeight="true" outlineLevel="0" collapsed="false">
      <c r="A31" s="7" t="n">
        <f aca="true">TODAY()-24</f>
        <v>46291</v>
      </c>
      <c r="B31" s="35" t="s">
        <v>66</v>
      </c>
      <c r="C31" s="36" t="n">
        <v>1</v>
      </c>
      <c r="D31" s="37" t="n">
        <v>35</v>
      </c>
      <c r="E31" s="37" t="n">
        <v>8</v>
      </c>
      <c r="F31" s="37" t="n">
        <v>6</v>
      </c>
      <c r="G31" s="37" t="n">
        <v>11</v>
      </c>
      <c r="H31" s="37" t="n">
        <v>6</v>
      </c>
      <c r="I31" s="37" t="n">
        <v>4</v>
      </c>
      <c r="J31" s="38" t="s">
        <v>65</v>
      </c>
      <c r="K31" s="35"/>
      <c r="L31" s="39" t="n">
        <v>0</v>
      </c>
      <c r="M31" s="39"/>
      <c r="N31" s="35"/>
      <c r="O31" s="40" t="n">
        <f aca="false">IF(D31&lt;&gt;"",D31,IF(COUNT(E31:I31)&gt;0,SUM(E31:I31),""))</f>
        <v>35</v>
      </c>
      <c r="P31" s="8" t="str">
        <f aca="false">IF(A31="","",YEAR(A31)&amp;"-"&amp;RIGHT("0"&amp;MONTH(A31),2))</f>
        <v>2026-09</v>
      </c>
      <c r="Q31" s="41" t="n">
        <f aca="false">IF(OR(A31="",C31=""),"",C31*IFERROR(INDEX(Paramètres!$D$8:$D$17,MATCH(B31,Paramètres!$A$8:$A$17,0)),0))</f>
        <v>157.25</v>
      </c>
    </row>
    <row r="32" customFormat="false" ht="19.5" hidden="false" customHeight="true" outlineLevel="0" collapsed="false">
      <c r="A32" s="7" t="n">
        <f aca="true">TODAY()-23</f>
        <v>46292</v>
      </c>
      <c r="B32" s="35" t="s">
        <v>67</v>
      </c>
      <c r="C32" s="36" t="n">
        <v>2</v>
      </c>
      <c r="D32" s="37" t="n">
        <v>73</v>
      </c>
      <c r="E32" s="37" t="n">
        <v>16</v>
      </c>
      <c r="F32" s="37" t="n">
        <v>12</v>
      </c>
      <c r="G32" s="37" t="n">
        <v>24</v>
      </c>
      <c r="H32" s="37" t="n">
        <v>12</v>
      </c>
      <c r="I32" s="37" t="n">
        <v>9</v>
      </c>
      <c r="J32" s="38" t="s">
        <v>65</v>
      </c>
      <c r="K32" s="35"/>
      <c r="L32" s="39" t="n">
        <v>0</v>
      </c>
      <c r="M32" s="39"/>
      <c r="N32" s="35"/>
      <c r="O32" s="40" t="n">
        <f aca="false">IF(D32&lt;&gt;"",D32,IF(COUNT(E32:I32)&gt;0,SUM(E32:I32),""))</f>
        <v>73</v>
      </c>
      <c r="P32" s="8" t="str">
        <f aca="false">IF(A32="","",YEAR(A32)&amp;"-"&amp;RIGHT("0"&amp;MONTH(A32),2))</f>
        <v>2026-09</v>
      </c>
      <c r="Q32" s="41" t="n">
        <f aca="false">IF(OR(A32="",C32=""),"",C32*IFERROR(INDEX(Paramètres!$D$8:$D$17,MATCH(B32,Paramètres!$A$8:$A$17,0)),0))</f>
        <v>314.5</v>
      </c>
    </row>
    <row r="33" customFormat="false" ht="19.5" hidden="false" customHeight="true" outlineLevel="0" collapsed="false">
      <c r="A33" s="7" t="n">
        <f aca="true">TODAY()-18</f>
        <v>46297</v>
      </c>
      <c r="B33" s="35" t="s">
        <v>64</v>
      </c>
      <c r="C33" s="36" t="n">
        <v>1</v>
      </c>
      <c r="D33" s="37" t="n">
        <v>37</v>
      </c>
      <c r="E33" s="37" t="n">
        <v>8</v>
      </c>
      <c r="F33" s="37" t="n">
        <v>6</v>
      </c>
      <c r="G33" s="37" t="n">
        <v>13</v>
      </c>
      <c r="H33" s="37" t="n">
        <v>6</v>
      </c>
      <c r="I33" s="37" t="n">
        <v>4</v>
      </c>
      <c r="J33" s="38" t="s">
        <v>65</v>
      </c>
      <c r="K33" s="35"/>
      <c r="L33" s="39" t="n">
        <v>0</v>
      </c>
      <c r="M33" s="39"/>
      <c r="N33" s="35"/>
      <c r="O33" s="40" t="n">
        <f aca="false">IF(D33&lt;&gt;"",D33,IF(COUNT(E33:I33)&gt;0,SUM(E33:I33),""))</f>
        <v>37</v>
      </c>
      <c r="P33" s="8" t="str">
        <f aca="false">IF(A33="","",YEAR(A33)&amp;"-"&amp;RIGHT("0"&amp;MONTH(A33),2))</f>
        <v>2026-10</v>
      </c>
      <c r="Q33" s="41" t="n">
        <f aca="false">IF(OR(A33="",C33=""),"",C33*IFERROR(INDEX(Paramètres!$D$8:$D$17,MATCH(B33,Paramètres!$A$8:$A$17,0)),0))</f>
        <v>157.25</v>
      </c>
    </row>
    <row r="34" customFormat="false" ht="19.5" hidden="false" customHeight="true" outlineLevel="0" collapsed="false">
      <c r="A34" s="7" t="n">
        <f aca="true">TODAY()-17</f>
        <v>46298</v>
      </c>
      <c r="B34" s="35" t="s">
        <v>66</v>
      </c>
      <c r="C34" s="36" t="n">
        <v>1</v>
      </c>
      <c r="D34" s="37" t="n">
        <v>35</v>
      </c>
      <c r="E34" s="37" t="n">
        <v>8</v>
      </c>
      <c r="F34" s="37" t="n">
        <v>6</v>
      </c>
      <c r="G34" s="37" t="n">
        <v>11</v>
      </c>
      <c r="H34" s="37" t="n">
        <v>6</v>
      </c>
      <c r="I34" s="37" t="n">
        <v>4</v>
      </c>
      <c r="J34" s="38" t="s">
        <v>65</v>
      </c>
      <c r="K34" s="35"/>
      <c r="L34" s="39" t="n">
        <v>0</v>
      </c>
      <c r="M34" s="39"/>
      <c r="N34" s="35"/>
      <c r="O34" s="40" t="n">
        <f aca="false">IF(D34&lt;&gt;"",D34,IF(COUNT(E34:I34)&gt;0,SUM(E34:I34),""))</f>
        <v>35</v>
      </c>
      <c r="P34" s="8" t="str">
        <f aca="false">IF(A34="","",YEAR(A34)&amp;"-"&amp;RIGHT("0"&amp;MONTH(A34),2))</f>
        <v>2026-10</v>
      </c>
      <c r="Q34" s="41" t="n">
        <f aca="false">IF(OR(A34="",C34=""),"",C34*IFERROR(INDEX(Paramètres!$D$8:$D$17,MATCH(B34,Paramètres!$A$8:$A$17,0)),0))</f>
        <v>157.25</v>
      </c>
    </row>
    <row r="35" customFormat="false" ht="19.5" hidden="false" customHeight="true" outlineLevel="0" collapsed="false">
      <c r="A35" s="7" t="n">
        <f aca="true">TODAY()-16</f>
        <v>46299</v>
      </c>
      <c r="B35" s="35" t="s">
        <v>67</v>
      </c>
      <c r="C35" s="36" t="n">
        <v>2</v>
      </c>
      <c r="D35" s="37" t="n">
        <v>74</v>
      </c>
      <c r="E35" s="37" t="n">
        <v>16</v>
      </c>
      <c r="F35" s="37" t="n">
        <v>12</v>
      </c>
      <c r="G35" s="37" t="n">
        <v>24</v>
      </c>
      <c r="H35" s="37" t="n">
        <v>13</v>
      </c>
      <c r="I35" s="37" t="n">
        <v>9</v>
      </c>
      <c r="J35" s="38" t="s">
        <v>65</v>
      </c>
      <c r="K35" s="35"/>
      <c r="L35" s="39" t="n">
        <v>0</v>
      </c>
      <c r="M35" s="39"/>
      <c r="N35" s="35"/>
      <c r="O35" s="40" t="n">
        <f aca="false">IF(D35&lt;&gt;"",D35,IF(COUNT(E35:I35)&gt;0,SUM(E35:I35),""))</f>
        <v>74</v>
      </c>
      <c r="P35" s="8" t="str">
        <f aca="false">IF(A35="","",YEAR(A35)&amp;"-"&amp;RIGHT("0"&amp;MONTH(A35),2))</f>
        <v>2026-10</v>
      </c>
      <c r="Q35" s="41" t="n">
        <f aca="false">IF(OR(A35="",C35=""),"",C35*IFERROR(INDEX(Paramètres!$D$8:$D$17,MATCH(B35,Paramètres!$A$8:$A$17,0)),0))</f>
        <v>314.5</v>
      </c>
    </row>
    <row r="36" customFormat="false" ht="19.5" hidden="false" customHeight="true" outlineLevel="0" collapsed="false">
      <c r="A36" s="7" t="n">
        <f aca="true">TODAY()-11</f>
        <v>46304</v>
      </c>
      <c r="B36" s="35" t="s">
        <v>64</v>
      </c>
      <c r="C36" s="36" t="n">
        <v>1</v>
      </c>
      <c r="D36" s="37" t="n">
        <v>38</v>
      </c>
      <c r="E36" s="37" t="n">
        <v>8</v>
      </c>
      <c r="F36" s="37" t="n">
        <v>6</v>
      </c>
      <c r="G36" s="37" t="n">
        <v>13</v>
      </c>
      <c r="H36" s="37" t="n">
        <v>6</v>
      </c>
      <c r="I36" s="37" t="n">
        <v>5</v>
      </c>
      <c r="J36" s="38" t="s">
        <v>65</v>
      </c>
      <c r="K36" s="35"/>
      <c r="L36" s="39" t="n">
        <v>0</v>
      </c>
      <c r="M36" s="39"/>
      <c r="N36" s="35"/>
      <c r="O36" s="40" t="n">
        <f aca="false">IF(D36&lt;&gt;"",D36,IF(COUNT(E36:I36)&gt;0,SUM(E36:I36),""))</f>
        <v>38</v>
      </c>
      <c r="P36" s="8" t="str">
        <f aca="false">IF(A36="","",YEAR(A36)&amp;"-"&amp;RIGHT("0"&amp;MONTH(A36),2))</f>
        <v>2026-10</v>
      </c>
      <c r="Q36" s="41" t="n">
        <f aca="false">IF(OR(A36="",C36=""),"",C36*IFERROR(INDEX(Paramètres!$D$8:$D$17,MATCH(B36,Paramètres!$A$8:$A$17,0)),0))</f>
        <v>157.25</v>
      </c>
    </row>
    <row r="37" customFormat="false" ht="19.5" hidden="false" customHeight="true" outlineLevel="0" collapsed="false">
      <c r="A37" s="7" t="n">
        <f aca="true">TODAY()-10</f>
        <v>46305</v>
      </c>
      <c r="B37" s="35" t="s">
        <v>66</v>
      </c>
      <c r="C37" s="36" t="n">
        <v>1</v>
      </c>
      <c r="D37" s="37" t="n">
        <v>36</v>
      </c>
      <c r="E37" s="37" t="n">
        <v>8</v>
      </c>
      <c r="F37" s="37" t="n">
        <v>6</v>
      </c>
      <c r="G37" s="37" t="n">
        <v>12</v>
      </c>
      <c r="H37" s="37" t="n">
        <v>6</v>
      </c>
      <c r="I37" s="37" t="n">
        <v>4</v>
      </c>
      <c r="J37" s="38" t="s">
        <v>65</v>
      </c>
      <c r="K37" s="35"/>
      <c r="L37" s="39" t="n">
        <v>0</v>
      </c>
      <c r="M37" s="39"/>
      <c r="N37" s="35"/>
      <c r="O37" s="40" t="n">
        <f aca="false">IF(D37&lt;&gt;"",D37,IF(COUNT(E37:I37)&gt;0,SUM(E37:I37),""))</f>
        <v>36</v>
      </c>
      <c r="P37" s="8" t="str">
        <f aca="false">IF(A37="","",YEAR(A37)&amp;"-"&amp;RIGHT("0"&amp;MONTH(A37),2))</f>
        <v>2026-10</v>
      </c>
      <c r="Q37" s="41" t="n">
        <f aca="false">IF(OR(A37="",C37=""),"",C37*IFERROR(INDEX(Paramètres!$D$8:$D$17,MATCH(B37,Paramètres!$A$8:$A$17,0)),0))</f>
        <v>157.25</v>
      </c>
    </row>
    <row r="38" customFormat="false" ht="19.5" hidden="false" customHeight="true" outlineLevel="0" collapsed="false">
      <c r="A38" s="7" t="n">
        <f aca="true">TODAY()-9</f>
        <v>46306</v>
      </c>
      <c r="B38" s="35" t="s">
        <v>67</v>
      </c>
      <c r="C38" s="36" t="n">
        <v>2</v>
      </c>
      <c r="D38" s="37" t="n">
        <v>75</v>
      </c>
      <c r="E38" s="37" t="n">
        <v>16</v>
      </c>
      <c r="F38" s="37" t="n">
        <v>12</v>
      </c>
      <c r="G38" s="37" t="n">
        <v>25</v>
      </c>
      <c r="H38" s="37" t="n">
        <v>13</v>
      </c>
      <c r="I38" s="37" t="n">
        <v>9</v>
      </c>
      <c r="J38" s="38" t="s">
        <v>65</v>
      </c>
      <c r="K38" s="35"/>
      <c r="L38" s="39" t="n">
        <v>0</v>
      </c>
      <c r="M38" s="39"/>
      <c r="N38" s="35"/>
      <c r="O38" s="40" t="n">
        <f aca="false">IF(D38&lt;&gt;"",D38,IF(COUNT(E38:I38)&gt;0,SUM(E38:I38),""))</f>
        <v>75</v>
      </c>
      <c r="P38" s="8" t="str">
        <f aca="false">IF(A38="","",YEAR(A38)&amp;"-"&amp;RIGHT("0"&amp;MONTH(A38),2))</f>
        <v>2026-10</v>
      </c>
      <c r="Q38" s="41" t="n">
        <f aca="false">IF(OR(A38="",C38=""),"",C38*IFERROR(INDEX(Paramètres!$D$8:$D$17,MATCH(B38,Paramètres!$A$8:$A$17,0)),0))</f>
        <v>314.5</v>
      </c>
    </row>
    <row r="39" customFormat="false" ht="19.5" hidden="false" customHeight="true" outlineLevel="0" collapsed="false">
      <c r="A39" s="7" t="n">
        <f aca="true">TODAY()-4</f>
        <v>46311</v>
      </c>
      <c r="B39" s="35" t="s">
        <v>64</v>
      </c>
      <c r="C39" s="36" t="n">
        <v>1</v>
      </c>
      <c r="D39" s="37" t="n">
        <v>38</v>
      </c>
      <c r="E39" s="37" t="n">
        <v>8</v>
      </c>
      <c r="F39" s="37" t="n">
        <v>6</v>
      </c>
      <c r="G39" s="37" t="n">
        <v>13</v>
      </c>
      <c r="H39" s="37" t="n">
        <v>6</v>
      </c>
      <c r="I39" s="37" t="n">
        <v>5</v>
      </c>
      <c r="J39" s="38" t="s">
        <v>65</v>
      </c>
      <c r="K39" s="35"/>
      <c r="L39" s="39" t="n">
        <v>0</v>
      </c>
      <c r="M39" s="39"/>
      <c r="N39" s="35"/>
      <c r="O39" s="40" t="n">
        <f aca="false">IF(D39&lt;&gt;"",D39,IF(COUNT(E39:I39)&gt;0,SUM(E39:I39),""))</f>
        <v>38</v>
      </c>
      <c r="P39" s="8" t="str">
        <f aca="false">IF(A39="","",YEAR(A39)&amp;"-"&amp;RIGHT("0"&amp;MONTH(A39),2))</f>
        <v>2026-10</v>
      </c>
      <c r="Q39" s="41" t="n">
        <f aca="false">IF(OR(A39="",C39=""),"",C39*IFERROR(INDEX(Paramètres!$D$8:$D$17,MATCH(B39,Paramètres!$A$8:$A$17,0)),0))</f>
        <v>157.25</v>
      </c>
    </row>
    <row r="40" customFormat="false" ht="19.5" hidden="false" customHeight="true" outlineLevel="0" collapsed="false">
      <c r="A40" s="7" t="n">
        <f aca="true">TODAY()-3</f>
        <v>46312</v>
      </c>
      <c r="B40" s="35" t="s">
        <v>66</v>
      </c>
      <c r="C40" s="36" t="n">
        <v>1</v>
      </c>
      <c r="D40" s="37" t="n">
        <v>36</v>
      </c>
      <c r="E40" s="37" t="n">
        <v>8</v>
      </c>
      <c r="F40" s="37" t="n">
        <v>6</v>
      </c>
      <c r="G40" s="37" t="n">
        <v>12</v>
      </c>
      <c r="H40" s="37" t="n">
        <v>6</v>
      </c>
      <c r="I40" s="37" t="n">
        <v>4</v>
      </c>
      <c r="J40" s="38" t="s">
        <v>65</v>
      </c>
      <c r="K40" s="35"/>
      <c r="L40" s="39" t="n">
        <v>0</v>
      </c>
      <c r="M40" s="39"/>
      <c r="N40" s="35"/>
      <c r="O40" s="40" t="n">
        <f aca="false">IF(D40&lt;&gt;"",D40,IF(COUNT(E40:I40)&gt;0,SUM(E40:I40),""))</f>
        <v>36</v>
      </c>
      <c r="P40" s="8" t="str">
        <f aca="false">IF(A40="","",YEAR(A40)&amp;"-"&amp;RIGHT("0"&amp;MONTH(A40),2))</f>
        <v>2026-10</v>
      </c>
      <c r="Q40" s="41" t="n">
        <f aca="false">IF(OR(A40="",C40=""),"",C40*IFERROR(INDEX(Paramètres!$D$8:$D$17,MATCH(B40,Paramètres!$A$8:$A$17,0)),0))</f>
        <v>157.25</v>
      </c>
    </row>
    <row r="41" customFormat="false" ht="19.5" hidden="false" customHeight="true" outlineLevel="0" collapsed="false">
      <c r="A41" s="7" t="n">
        <f aca="true">TODAY()-2</f>
        <v>46313</v>
      </c>
      <c r="B41" s="35" t="s">
        <v>67</v>
      </c>
      <c r="C41" s="36" t="n">
        <v>2</v>
      </c>
      <c r="D41" s="37" t="n">
        <v>76</v>
      </c>
      <c r="E41" s="37" t="n">
        <v>17</v>
      </c>
      <c r="F41" s="37" t="n">
        <v>12</v>
      </c>
      <c r="G41" s="37" t="n">
        <v>25</v>
      </c>
      <c r="H41" s="37" t="n">
        <v>13</v>
      </c>
      <c r="I41" s="37" t="n">
        <v>9</v>
      </c>
      <c r="J41" s="38" t="s">
        <v>65</v>
      </c>
      <c r="K41" s="35"/>
      <c r="L41" s="39" t="n">
        <v>0</v>
      </c>
      <c r="M41" s="39"/>
      <c r="N41" s="35"/>
      <c r="O41" s="40" t="n">
        <f aca="false">IF(D41&lt;&gt;"",D41,IF(COUNT(E41:I41)&gt;0,SUM(E41:I41),""))</f>
        <v>76</v>
      </c>
      <c r="P41" s="8" t="str">
        <f aca="false">IF(A41="","",YEAR(A41)&amp;"-"&amp;RIGHT("0"&amp;MONTH(A41),2))</f>
        <v>2026-10</v>
      </c>
      <c r="Q41" s="41" t="n">
        <f aca="false">IF(OR(A41="",C41=""),"",C41*IFERROR(INDEX(Paramètres!$D$8:$D$17,MATCH(B41,Paramètres!$A$8:$A$17,0)),0))</f>
        <v>314.5</v>
      </c>
    </row>
    <row r="42" customFormat="false" ht="19.5" hidden="false" customHeight="true" outlineLevel="0" collapsed="false">
      <c r="A42" s="7"/>
      <c r="B42" s="35"/>
      <c r="C42" s="36"/>
      <c r="D42" s="37"/>
      <c r="E42" s="37"/>
      <c r="F42" s="37"/>
      <c r="G42" s="37"/>
      <c r="H42" s="37"/>
      <c r="I42" s="37"/>
      <c r="J42" s="38"/>
      <c r="K42" s="35"/>
      <c r="L42" s="39"/>
      <c r="M42" s="39"/>
      <c r="N42" s="35"/>
      <c r="O42" s="40" t="str">
        <f aca="false">IF(D42&lt;&gt;"",D42,IF(COUNT(E42:I42)&gt;0,SUM(E42:I42),""))</f>
        <v/>
      </c>
      <c r="P42" s="8" t="str">
        <f aca="false">IF(A42="","",YEAR(A42)&amp;"-"&amp;RIGHT("0"&amp;MONTH(A42),2))</f>
        <v/>
      </c>
      <c r="Q42" s="41" t="str">
        <f aca="false">IF(OR(A42="",C42=""),"",C42*IFERROR(INDEX(Paramètres!$D$8:$D$17,MATCH(B42,Paramètres!$A$8:$A$17,0)),0))</f>
        <v/>
      </c>
    </row>
    <row r="43" customFormat="false" ht="19.5" hidden="false" customHeight="true" outlineLevel="0" collapsed="false">
      <c r="A43" s="7"/>
      <c r="B43" s="35"/>
      <c r="C43" s="36"/>
      <c r="D43" s="37"/>
      <c r="E43" s="37"/>
      <c r="F43" s="37"/>
      <c r="G43" s="37"/>
      <c r="H43" s="37"/>
      <c r="I43" s="37"/>
      <c r="J43" s="38"/>
      <c r="K43" s="35"/>
      <c r="L43" s="39"/>
      <c r="M43" s="39"/>
      <c r="N43" s="35"/>
      <c r="O43" s="40" t="str">
        <f aca="false">IF(D43&lt;&gt;"",D43,IF(COUNT(E43:I43)&gt;0,SUM(E43:I43),""))</f>
        <v/>
      </c>
      <c r="P43" s="8" t="str">
        <f aca="false">IF(A43="","",YEAR(A43)&amp;"-"&amp;RIGHT("0"&amp;MONTH(A43),2))</f>
        <v/>
      </c>
      <c r="Q43" s="41" t="str">
        <f aca="false">IF(OR(A43="",C43=""),"",C43*IFERROR(INDEX(Paramètres!$D$8:$D$17,MATCH(B43,Paramètres!$A$8:$A$17,0)),0))</f>
        <v/>
      </c>
    </row>
    <row r="44" customFormat="false" ht="19.5" hidden="false" customHeight="true" outlineLevel="0" collapsed="false">
      <c r="A44" s="7"/>
      <c r="B44" s="35"/>
      <c r="C44" s="36"/>
      <c r="D44" s="37"/>
      <c r="E44" s="37"/>
      <c r="F44" s="37"/>
      <c r="G44" s="37"/>
      <c r="H44" s="37"/>
      <c r="I44" s="37"/>
      <c r="J44" s="38"/>
      <c r="K44" s="35"/>
      <c r="L44" s="39"/>
      <c r="M44" s="39"/>
      <c r="N44" s="35"/>
      <c r="O44" s="40" t="str">
        <f aca="false">IF(D44&lt;&gt;"",D44,IF(COUNT(E44:I44)&gt;0,SUM(E44:I44),""))</f>
        <v/>
      </c>
      <c r="P44" s="8" t="str">
        <f aca="false">IF(A44="","",YEAR(A44)&amp;"-"&amp;RIGHT("0"&amp;MONTH(A44),2))</f>
        <v/>
      </c>
      <c r="Q44" s="41" t="str">
        <f aca="false">IF(OR(A44="",C44=""),"",C44*IFERROR(INDEX(Paramètres!$D$8:$D$17,MATCH(B44,Paramètres!$A$8:$A$17,0)),0))</f>
        <v/>
      </c>
    </row>
    <row r="45" customFormat="false" ht="19.5" hidden="false" customHeight="true" outlineLevel="0" collapsed="false">
      <c r="A45" s="7"/>
      <c r="B45" s="35"/>
      <c r="C45" s="36"/>
      <c r="D45" s="37"/>
      <c r="E45" s="37"/>
      <c r="F45" s="37"/>
      <c r="G45" s="37"/>
      <c r="H45" s="37"/>
      <c r="I45" s="37"/>
      <c r="J45" s="38"/>
      <c r="K45" s="35"/>
      <c r="L45" s="39"/>
      <c r="M45" s="39"/>
      <c r="N45" s="35"/>
      <c r="O45" s="40" t="str">
        <f aca="false">IF(D45&lt;&gt;"",D45,IF(COUNT(E45:I45)&gt;0,SUM(E45:I45),""))</f>
        <v/>
      </c>
      <c r="P45" s="8" t="str">
        <f aca="false">IF(A45="","",YEAR(A45)&amp;"-"&amp;RIGHT("0"&amp;MONTH(A45),2))</f>
        <v/>
      </c>
      <c r="Q45" s="41" t="str">
        <f aca="false">IF(OR(A45="",C45=""),"",C45*IFERROR(INDEX(Paramètres!$D$8:$D$17,MATCH(B45,Paramètres!$A$8:$A$17,0)),0))</f>
        <v/>
      </c>
    </row>
    <row r="46" customFormat="false" ht="19.5" hidden="false" customHeight="true" outlineLevel="0" collapsed="false">
      <c r="A46" s="7"/>
      <c r="B46" s="35"/>
      <c r="C46" s="36"/>
      <c r="D46" s="37"/>
      <c r="E46" s="37"/>
      <c r="F46" s="37"/>
      <c r="G46" s="37"/>
      <c r="H46" s="37"/>
      <c r="I46" s="37"/>
      <c r="J46" s="38"/>
      <c r="K46" s="35"/>
      <c r="L46" s="39"/>
      <c r="M46" s="39"/>
      <c r="N46" s="35"/>
      <c r="O46" s="40" t="str">
        <f aca="false">IF(D46&lt;&gt;"",D46,IF(COUNT(E46:I46)&gt;0,SUM(E46:I46),""))</f>
        <v/>
      </c>
      <c r="P46" s="8" t="str">
        <f aca="false">IF(A46="","",YEAR(A46)&amp;"-"&amp;RIGHT("0"&amp;MONTH(A46),2))</f>
        <v/>
      </c>
      <c r="Q46" s="41" t="str">
        <f aca="false">IF(OR(A46="",C46=""),"",C46*IFERROR(INDEX(Paramètres!$D$8:$D$17,MATCH(B46,Paramètres!$A$8:$A$17,0)),0))</f>
        <v/>
      </c>
    </row>
    <row r="47" customFormat="false" ht="19.5" hidden="false" customHeight="true" outlineLevel="0" collapsed="false">
      <c r="A47" s="7"/>
      <c r="B47" s="35"/>
      <c r="C47" s="36"/>
      <c r="D47" s="37"/>
      <c r="E47" s="37"/>
      <c r="F47" s="37"/>
      <c r="G47" s="37"/>
      <c r="H47" s="37"/>
      <c r="I47" s="37"/>
      <c r="J47" s="38"/>
      <c r="K47" s="35"/>
      <c r="L47" s="39"/>
      <c r="M47" s="39"/>
      <c r="N47" s="35"/>
      <c r="O47" s="40" t="str">
        <f aca="false">IF(D47&lt;&gt;"",D47,IF(COUNT(E47:I47)&gt;0,SUM(E47:I47),""))</f>
        <v/>
      </c>
      <c r="P47" s="8" t="str">
        <f aca="false">IF(A47="","",YEAR(A47)&amp;"-"&amp;RIGHT("0"&amp;MONTH(A47),2))</f>
        <v/>
      </c>
      <c r="Q47" s="41" t="str">
        <f aca="false">IF(OR(A47="",C47=""),"",C47*IFERROR(INDEX(Paramètres!$D$8:$D$17,MATCH(B47,Paramètres!$A$8:$A$17,0)),0))</f>
        <v/>
      </c>
    </row>
    <row r="48" customFormat="false" ht="19.5" hidden="false" customHeight="true" outlineLevel="0" collapsed="false">
      <c r="A48" s="7"/>
      <c r="B48" s="35"/>
      <c r="C48" s="36"/>
      <c r="D48" s="37"/>
      <c r="E48" s="37"/>
      <c r="F48" s="37"/>
      <c r="G48" s="37"/>
      <c r="H48" s="37"/>
      <c r="I48" s="37"/>
      <c r="J48" s="38"/>
      <c r="K48" s="35"/>
      <c r="L48" s="39"/>
      <c r="M48" s="39"/>
      <c r="N48" s="35"/>
      <c r="O48" s="40" t="str">
        <f aca="false">IF(D48&lt;&gt;"",D48,IF(COUNT(E48:I48)&gt;0,SUM(E48:I48),""))</f>
        <v/>
      </c>
      <c r="P48" s="8" t="str">
        <f aca="false">IF(A48="","",YEAR(A48)&amp;"-"&amp;RIGHT("0"&amp;MONTH(A48),2))</f>
        <v/>
      </c>
      <c r="Q48" s="41" t="str">
        <f aca="false">IF(OR(A48="",C48=""),"",C48*IFERROR(INDEX(Paramètres!$D$8:$D$17,MATCH(B48,Paramètres!$A$8:$A$17,0)),0))</f>
        <v/>
      </c>
    </row>
    <row r="49" customFormat="false" ht="19.5" hidden="false" customHeight="true" outlineLevel="0" collapsed="false">
      <c r="A49" s="7"/>
      <c r="B49" s="35"/>
      <c r="C49" s="36"/>
      <c r="D49" s="37"/>
      <c r="E49" s="37"/>
      <c r="F49" s="37"/>
      <c r="G49" s="37"/>
      <c r="H49" s="37"/>
      <c r="I49" s="37"/>
      <c r="J49" s="38"/>
      <c r="K49" s="35"/>
      <c r="L49" s="39"/>
      <c r="M49" s="39"/>
      <c r="N49" s="35"/>
      <c r="O49" s="40" t="str">
        <f aca="false">IF(D49&lt;&gt;"",D49,IF(COUNT(E49:I49)&gt;0,SUM(E49:I49),""))</f>
        <v/>
      </c>
      <c r="P49" s="8" t="str">
        <f aca="false">IF(A49="","",YEAR(A49)&amp;"-"&amp;RIGHT("0"&amp;MONTH(A49),2))</f>
        <v/>
      </c>
      <c r="Q49" s="41" t="str">
        <f aca="false">IF(OR(A49="",C49=""),"",C49*IFERROR(INDEX(Paramètres!$D$8:$D$17,MATCH(B49,Paramètres!$A$8:$A$17,0)),0))</f>
        <v/>
      </c>
    </row>
    <row r="50" customFormat="false" ht="19.5" hidden="false" customHeight="true" outlineLevel="0" collapsed="false">
      <c r="A50" s="7"/>
      <c r="B50" s="35"/>
      <c r="C50" s="36"/>
      <c r="D50" s="37"/>
      <c r="E50" s="37"/>
      <c r="F50" s="37"/>
      <c r="G50" s="37"/>
      <c r="H50" s="37"/>
      <c r="I50" s="37"/>
      <c r="J50" s="38"/>
      <c r="K50" s="35"/>
      <c r="L50" s="39"/>
      <c r="M50" s="39"/>
      <c r="N50" s="35"/>
      <c r="O50" s="40" t="str">
        <f aca="false">IF(D50&lt;&gt;"",D50,IF(COUNT(E50:I50)&gt;0,SUM(E50:I50),""))</f>
        <v/>
      </c>
      <c r="P50" s="8" t="str">
        <f aca="false">IF(A50="","",YEAR(A50)&amp;"-"&amp;RIGHT("0"&amp;MONTH(A50),2))</f>
        <v/>
      </c>
      <c r="Q50" s="41" t="str">
        <f aca="false">IF(OR(A50="",C50=""),"",C50*IFERROR(INDEX(Paramètres!$D$8:$D$17,MATCH(B50,Paramètres!$A$8:$A$17,0)),0))</f>
        <v/>
      </c>
    </row>
    <row r="51" customFormat="false" ht="19.5" hidden="false" customHeight="true" outlineLevel="0" collapsed="false">
      <c r="A51" s="7"/>
      <c r="B51" s="35"/>
      <c r="C51" s="36"/>
      <c r="D51" s="37"/>
      <c r="E51" s="37"/>
      <c r="F51" s="37"/>
      <c r="G51" s="37"/>
      <c r="H51" s="37"/>
      <c r="I51" s="37"/>
      <c r="J51" s="38"/>
      <c r="K51" s="35"/>
      <c r="L51" s="39"/>
      <c r="M51" s="39"/>
      <c r="N51" s="35"/>
      <c r="O51" s="40" t="str">
        <f aca="false">IF(D51&lt;&gt;"",D51,IF(COUNT(E51:I51)&gt;0,SUM(E51:I51),""))</f>
        <v/>
      </c>
      <c r="P51" s="8" t="str">
        <f aca="false">IF(A51="","",YEAR(A51)&amp;"-"&amp;RIGHT("0"&amp;MONTH(A51),2))</f>
        <v/>
      </c>
      <c r="Q51" s="41" t="str">
        <f aca="false">IF(OR(A51="",C51=""),"",C51*IFERROR(INDEX(Paramètres!$D$8:$D$17,MATCH(B51,Paramètres!$A$8:$A$17,0)),0))</f>
        <v/>
      </c>
    </row>
    <row r="52" customFormat="false" ht="19.5" hidden="false" customHeight="true" outlineLevel="0" collapsed="false">
      <c r="A52" s="7"/>
      <c r="B52" s="35"/>
      <c r="C52" s="36"/>
      <c r="D52" s="37"/>
      <c r="E52" s="37"/>
      <c r="F52" s="37"/>
      <c r="G52" s="37"/>
      <c r="H52" s="37"/>
      <c r="I52" s="37"/>
      <c r="J52" s="38"/>
      <c r="K52" s="35"/>
      <c r="L52" s="39"/>
      <c r="M52" s="39"/>
      <c r="N52" s="35"/>
      <c r="O52" s="40" t="str">
        <f aca="false">IF(D52&lt;&gt;"",D52,IF(COUNT(E52:I52)&gt;0,SUM(E52:I52),""))</f>
        <v/>
      </c>
      <c r="P52" s="8" t="str">
        <f aca="false">IF(A52="","",YEAR(A52)&amp;"-"&amp;RIGHT("0"&amp;MONTH(A52),2))</f>
        <v/>
      </c>
      <c r="Q52" s="41" t="str">
        <f aca="false">IF(OR(A52="",C52=""),"",C52*IFERROR(INDEX(Paramètres!$D$8:$D$17,MATCH(B52,Paramètres!$A$8:$A$17,0)),0))</f>
        <v/>
      </c>
    </row>
    <row r="53" customFormat="false" ht="19.5" hidden="false" customHeight="true" outlineLevel="0" collapsed="false">
      <c r="A53" s="7"/>
      <c r="B53" s="35"/>
      <c r="C53" s="36"/>
      <c r="D53" s="37"/>
      <c r="E53" s="37"/>
      <c r="F53" s="37"/>
      <c r="G53" s="37"/>
      <c r="H53" s="37"/>
      <c r="I53" s="37"/>
      <c r="J53" s="38"/>
      <c r="K53" s="35"/>
      <c r="L53" s="39"/>
      <c r="M53" s="39"/>
      <c r="N53" s="35"/>
      <c r="O53" s="40" t="str">
        <f aca="false">IF(D53&lt;&gt;"",D53,IF(COUNT(E53:I53)&gt;0,SUM(E53:I53),""))</f>
        <v/>
      </c>
      <c r="P53" s="8" t="str">
        <f aca="false">IF(A53="","",YEAR(A53)&amp;"-"&amp;RIGHT("0"&amp;MONTH(A53),2))</f>
        <v/>
      </c>
      <c r="Q53" s="41" t="str">
        <f aca="false">IF(OR(A53="",C53=""),"",C53*IFERROR(INDEX(Paramètres!$D$8:$D$17,MATCH(B53,Paramètres!$A$8:$A$17,0)),0))</f>
        <v/>
      </c>
    </row>
    <row r="54" customFormat="false" ht="19.5" hidden="false" customHeight="true" outlineLevel="0" collapsed="false">
      <c r="A54" s="7"/>
      <c r="B54" s="35"/>
      <c r="C54" s="36"/>
      <c r="D54" s="37"/>
      <c r="E54" s="37"/>
      <c r="F54" s="37"/>
      <c r="G54" s="37"/>
      <c r="H54" s="37"/>
      <c r="I54" s="37"/>
      <c r="J54" s="38"/>
      <c r="K54" s="35"/>
      <c r="L54" s="39"/>
      <c r="M54" s="39"/>
      <c r="N54" s="35"/>
      <c r="O54" s="40" t="str">
        <f aca="false">IF(D54&lt;&gt;"",D54,IF(COUNT(E54:I54)&gt;0,SUM(E54:I54),""))</f>
        <v/>
      </c>
      <c r="P54" s="8" t="str">
        <f aca="false">IF(A54="","",YEAR(A54)&amp;"-"&amp;RIGHT("0"&amp;MONTH(A54),2))</f>
        <v/>
      </c>
      <c r="Q54" s="41" t="str">
        <f aca="false">IF(OR(A54="",C54=""),"",C54*IFERROR(INDEX(Paramètres!$D$8:$D$17,MATCH(B54,Paramètres!$A$8:$A$17,0)),0))</f>
        <v/>
      </c>
    </row>
    <row r="55" customFormat="false" ht="19.5" hidden="false" customHeight="true" outlineLevel="0" collapsed="false">
      <c r="A55" s="7"/>
      <c r="B55" s="35"/>
      <c r="C55" s="36"/>
      <c r="D55" s="37"/>
      <c r="E55" s="37"/>
      <c r="F55" s="37"/>
      <c r="G55" s="37"/>
      <c r="H55" s="37"/>
      <c r="I55" s="37"/>
      <c r="J55" s="38"/>
      <c r="K55" s="35"/>
      <c r="L55" s="39"/>
      <c r="M55" s="39"/>
      <c r="N55" s="35"/>
      <c r="O55" s="40" t="str">
        <f aca="false">IF(D55&lt;&gt;"",D55,IF(COUNT(E55:I55)&gt;0,SUM(E55:I55),""))</f>
        <v/>
      </c>
      <c r="P55" s="8" t="str">
        <f aca="false">IF(A55="","",YEAR(A55)&amp;"-"&amp;RIGHT("0"&amp;MONTH(A55),2))</f>
        <v/>
      </c>
      <c r="Q55" s="41" t="str">
        <f aca="false">IF(OR(A55="",C55=""),"",C55*IFERROR(INDEX(Paramètres!$D$8:$D$17,MATCH(B55,Paramètres!$A$8:$A$17,0)),0))</f>
        <v/>
      </c>
    </row>
    <row r="56" customFormat="false" ht="19.5" hidden="false" customHeight="true" outlineLevel="0" collapsed="false">
      <c r="A56" s="7"/>
      <c r="B56" s="35"/>
      <c r="C56" s="36"/>
      <c r="D56" s="37"/>
      <c r="E56" s="37"/>
      <c r="F56" s="37"/>
      <c r="G56" s="37"/>
      <c r="H56" s="37"/>
      <c r="I56" s="37"/>
      <c r="J56" s="38"/>
      <c r="K56" s="35"/>
      <c r="L56" s="39"/>
      <c r="M56" s="39"/>
      <c r="N56" s="35"/>
      <c r="O56" s="40" t="str">
        <f aca="false">IF(D56&lt;&gt;"",D56,IF(COUNT(E56:I56)&gt;0,SUM(E56:I56),""))</f>
        <v/>
      </c>
      <c r="P56" s="8" t="str">
        <f aca="false">IF(A56="","",YEAR(A56)&amp;"-"&amp;RIGHT("0"&amp;MONTH(A56),2))</f>
        <v/>
      </c>
      <c r="Q56" s="41" t="str">
        <f aca="false">IF(OR(A56="",C56=""),"",C56*IFERROR(INDEX(Paramètres!$D$8:$D$17,MATCH(B56,Paramètres!$A$8:$A$17,0)),0))</f>
        <v/>
      </c>
    </row>
    <row r="57" customFormat="false" ht="19.5" hidden="false" customHeight="true" outlineLevel="0" collapsed="false">
      <c r="A57" s="7"/>
      <c r="B57" s="35"/>
      <c r="C57" s="36"/>
      <c r="D57" s="37"/>
      <c r="E57" s="37"/>
      <c r="F57" s="37"/>
      <c r="G57" s="37"/>
      <c r="H57" s="37"/>
      <c r="I57" s="37"/>
      <c r="J57" s="38"/>
      <c r="K57" s="35"/>
      <c r="L57" s="39"/>
      <c r="M57" s="39"/>
      <c r="N57" s="35"/>
      <c r="O57" s="40" t="str">
        <f aca="false">IF(D57&lt;&gt;"",D57,IF(COUNT(E57:I57)&gt;0,SUM(E57:I57),""))</f>
        <v/>
      </c>
      <c r="P57" s="8" t="str">
        <f aca="false">IF(A57="","",YEAR(A57)&amp;"-"&amp;RIGHT("0"&amp;MONTH(A57),2))</f>
        <v/>
      </c>
      <c r="Q57" s="41" t="str">
        <f aca="false">IF(OR(A57="",C57=""),"",C57*IFERROR(INDEX(Paramètres!$D$8:$D$17,MATCH(B57,Paramètres!$A$8:$A$17,0)),0))</f>
        <v/>
      </c>
    </row>
    <row r="58" customFormat="false" ht="19.5" hidden="false" customHeight="true" outlineLevel="0" collapsed="false">
      <c r="A58" s="7"/>
      <c r="B58" s="35"/>
      <c r="C58" s="36"/>
      <c r="D58" s="37"/>
      <c r="E58" s="37"/>
      <c r="F58" s="37"/>
      <c r="G58" s="37"/>
      <c r="H58" s="37"/>
      <c r="I58" s="37"/>
      <c r="J58" s="38"/>
      <c r="K58" s="35"/>
      <c r="L58" s="39"/>
      <c r="M58" s="39"/>
      <c r="N58" s="35"/>
      <c r="O58" s="40" t="str">
        <f aca="false">IF(D58&lt;&gt;"",D58,IF(COUNT(E58:I58)&gt;0,SUM(E58:I58),""))</f>
        <v/>
      </c>
      <c r="P58" s="8" t="str">
        <f aca="false">IF(A58="","",YEAR(A58)&amp;"-"&amp;RIGHT("0"&amp;MONTH(A58),2))</f>
        <v/>
      </c>
      <c r="Q58" s="41" t="str">
        <f aca="false">IF(OR(A58="",C58=""),"",C58*IFERROR(INDEX(Paramètres!$D$8:$D$17,MATCH(B58,Paramètres!$A$8:$A$17,0)),0))</f>
        <v/>
      </c>
    </row>
    <row r="59" customFormat="false" ht="19.5" hidden="false" customHeight="true" outlineLevel="0" collapsed="false">
      <c r="A59" s="7"/>
      <c r="B59" s="35"/>
      <c r="C59" s="36"/>
      <c r="D59" s="37"/>
      <c r="E59" s="37"/>
      <c r="F59" s="37"/>
      <c r="G59" s="37"/>
      <c r="H59" s="37"/>
      <c r="I59" s="37"/>
      <c r="J59" s="38"/>
      <c r="K59" s="35"/>
      <c r="L59" s="39"/>
      <c r="M59" s="39"/>
      <c r="N59" s="35"/>
      <c r="O59" s="40" t="str">
        <f aca="false">IF(D59&lt;&gt;"",D59,IF(COUNT(E59:I59)&gt;0,SUM(E59:I59),""))</f>
        <v/>
      </c>
      <c r="P59" s="8" t="str">
        <f aca="false">IF(A59="","",YEAR(A59)&amp;"-"&amp;RIGHT("0"&amp;MONTH(A59),2))</f>
        <v/>
      </c>
      <c r="Q59" s="41" t="str">
        <f aca="false">IF(OR(A59="",C59=""),"",C59*IFERROR(INDEX(Paramètres!$D$8:$D$17,MATCH(B59,Paramètres!$A$8:$A$17,0)),0))</f>
        <v/>
      </c>
    </row>
    <row r="60" customFormat="false" ht="19.5" hidden="false" customHeight="true" outlineLevel="0" collapsed="false">
      <c r="A60" s="7"/>
      <c r="B60" s="35"/>
      <c r="C60" s="36"/>
      <c r="D60" s="37"/>
      <c r="E60" s="37"/>
      <c r="F60" s="37"/>
      <c r="G60" s="37"/>
      <c r="H60" s="37"/>
      <c r="I60" s="37"/>
      <c r="J60" s="38"/>
      <c r="K60" s="35"/>
      <c r="L60" s="39"/>
      <c r="M60" s="39"/>
      <c r="N60" s="35"/>
      <c r="O60" s="40" t="str">
        <f aca="false">IF(D60&lt;&gt;"",D60,IF(COUNT(E60:I60)&gt;0,SUM(E60:I60),""))</f>
        <v/>
      </c>
      <c r="P60" s="8" t="str">
        <f aca="false">IF(A60="","",YEAR(A60)&amp;"-"&amp;RIGHT("0"&amp;MONTH(A60),2))</f>
        <v/>
      </c>
      <c r="Q60" s="41" t="str">
        <f aca="false">IF(OR(A60="",C60=""),"",C60*IFERROR(INDEX(Paramètres!$D$8:$D$17,MATCH(B60,Paramètres!$A$8:$A$17,0)),0))</f>
        <v/>
      </c>
    </row>
    <row r="61" customFormat="false" ht="19.5" hidden="false" customHeight="true" outlineLevel="0" collapsed="false">
      <c r="A61" s="7"/>
      <c r="B61" s="35"/>
      <c r="C61" s="36"/>
      <c r="D61" s="37"/>
      <c r="E61" s="37"/>
      <c r="F61" s="37"/>
      <c r="G61" s="37"/>
      <c r="H61" s="37"/>
      <c r="I61" s="37"/>
      <c r="J61" s="38"/>
      <c r="K61" s="35"/>
      <c r="L61" s="39"/>
      <c r="M61" s="39"/>
      <c r="N61" s="35"/>
      <c r="O61" s="40" t="str">
        <f aca="false">IF(D61&lt;&gt;"",D61,IF(COUNT(E61:I61)&gt;0,SUM(E61:I61),""))</f>
        <v/>
      </c>
      <c r="P61" s="8" t="str">
        <f aca="false">IF(A61="","",YEAR(A61)&amp;"-"&amp;RIGHT("0"&amp;MONTH(A61),2))</f>
        <v/>
      </c>
      <c r="Q61" s="41" t="str">
        <f aca="false">IF(OR(A61="",C61=""),"",C61*IFERROR(INDEX(Paramètres!$D$8:$D$17,MATCH(B61,Paramètres!$A$8:$A$17,0)),0))</f>
        <v/>
      </c>
    </row>
    <row r="62" customFormat="false" ht="19.5" hidden="false" customHeight="true" outlineLevel="0" collapsed="false">
      <c r="A62" s="7"/>
      <c r="B62" s="35"/>
      <c r="C62" s="36"/>
      <c r="D62" s="37"/>
      <c r="E62" s="37"/>
      <c r="F62" s="37"/>
      <c r="G62" s="37"/>
      <c r="H62" s="37"/>
      <c r="I62" s="37"/>
      <c r="J62" s="38"/>
      <c r="K62" s="35"/>
      <c r="L62" s="39"/>
      <c r="M62" s="39"/>
      <c r="N62" s="35"/>
      <c r="O62" s="40" t="str">
        <f aca="false">IF(D62&lt;&gt;"",D62,IF(COUNT(E62:I62)&gt;0,SUM(E62:I62),""))</f>
        <v/>
      </c>
      <c r="P62" s="8" t="str">
        <f aca="false">IF(A62="","",YEAR(A62)&amp;"-"&amp;RIGHT("0"&amp;MONTH(A62),2))</f>
        <v/>
      </c>
      <c r="Q62" s="41" t="str">
        <f aca="false">IF(OR(A62="",C62=""),"",C62*IFERROR(INDEX(Paramètres!$D$8:$D$17,MATCH(B62,Paramètres!$A$8:$A$17,0)),0))</f>
        <v/>
      </c>
    </row>
    <row r="63" customFormat="false" ht="19.5" hidden="false" customHeight="true" outlineLevel="0" collapsed="false">
      <c r="A63" s="7"/>
      <c r="B63" s="35"/>
      <c r="C63" s="36"/>
      <c r="D63" s="37"/>
      <c r="E63" s="37"/>
      <c r="F63" s="37"/>
      <c r="G63" s="37"/>
      <c r="H63" s="37"/>
      <c r="I63" s="37"/>
      <c r="J63" s="38"/>
      <c r="K63" s="35"/>
      <c r="L63" s="39"/>
      <c r="M63" s="39"/>
      <c r="N63" s="35"/>
      <c r="O63" s="40" t="str">
        <f aca="false">IF(D63&lt;&gt;"",D63,IF(COUNT(E63:I63)&gt;0,SUM(E63:I63),""))</f>
        <v/>
      </c>
      <c r="P63" s="8" t="str">
        <f aca="false">IF(A63="","",YEAR(A63)&amp;"-"&amp;RIGHT("0"&amp;MONTH(A63),2))</f>
        <v/>
      </c>
      <c r="Q63" s="41" t="str">
        <f aca="false">IF(OR(A63="",C63=""),"",C63*IFERROR(INDEX(Paramètres!$D$8:$D$17,MATCH(B63,Paramètres!$A$8:$A$17,0)),0))</f>
        <v/>
      </c>
    </row>
    <row r="64" customFormat="false" ht="19.5" hidden="false" customHeight="true" outlineLevel="0" collapsed="false">
      <c r="A64" s="7"/>
      <c r="B64" s="35"/>
      <c r="C64" s="36"/>
      <c r="D64" s="37"/>
      <c r="E64" s="37"/>
      <c r="F64" s="37"/>
      <c r="G64" s="37"/>
      <c r="H64" s="37"/>
      <c r="I64" s="37"/>
      <c r="J64" s="38"/>
      <c r="K64" s="35"/>
      <c r="L64" s="39"/>
      <c r="M64" s="39"/>
      <c r="N64" s="35"/>
      <c r="O64" s="40" t="str">
        <f aca="false">IF(D64&lt;&gt;"",D64,IF(COUNT(E64:I64)&gt;0,SUM(E64:I64),""))</f>
        <v/>
      </c>
      <c r="P64" s="8" t="str">
        <f aca="false">IF(A64="","",YEAR(A64)&amp;"-"&amp;RIGHT("0"&amp;MONTH(A64),2))</f>
        <v/>
      </c>
      <c r="Q64" s="41" t="str">
        <f aca="false">IF(OR(A64="",C64=""),"",C64*IFERROR(INDEX(Paramètres!$D$8:$D$17,MATCH(B64,Paramètres!$A$8:$A$17,0)),0))</f>
        <v/>
      </c>
    </row>
    <row r="65" customFormat="false" ht="19.5" hidden="false" customHeight="true" outlineLevel="0" collapsed="false">
      <c r="A65" s="7"/>
      <c r="B65" s="35"/>
      <c r="C65" s="36"/>
      <c r="D65" s="37"/>
      <c r="E65" s="37"/>
      <c r="F65" s="37"/>
      <c r="G65" s="37"/>
      <c r="H65" s="37"/>
      <c r="I65" s="37"/>
      <c r="J65" s="38"/>
      <c r="K65" s="35"/>
      <c r="L65" s="39"/>
      <c r="M65" s="39"/>
      <c r="N65" s="35"/>
      <c r="O65" s="40" t="str">
        <f aca="false">IF(D65&lt;&gt;"",D65,IF(COUNT(E65:I65)&gt;0,SUM(E65:I65),""))</f>
        <v/>
      </c>
      <c r="P65" s="8" t="str">
        <f aca="false">IF(A65="","",YEAR(A65)&amp;"-"&amp;RIGHT("0"&amp;MONTH(A65),2))</f>
        <v/>
      </c>
      <c r="Q65" s="41" t="str">
        <f aca="false">IF(OR(A65="",C65=""),"",C65*IFERROR(INDEX(Paramètres!$D$8:$D$17,MATCH(B65,Paramètres!$A$8:$A$17,0)),0))</f>
        <v/>
      </c>
    </row>
    <row r="66" customFormat="false" ht="19.5" hidden="false" customHeight="true" outlineLevel="0" collapsed="false">
      <c r="A66" s="7"/>
      <c r="B66" s="35"/>
      <c r="C66" s="36"/>
      <c r="D66" s="37"/>
      <c r="E66" s="37"/>
      <c r="F66" s="37"/>
      <c r="G66" s="37"/>
      <c r="H66" s="37"/>
      <c r="I66" s="37"/>
      <c r="J66" s="38"/>
      <c r="K66" s="35"/>
      <c r="L66" s="39"/>
      <c r="M66" s="39"/>
      <c r="N66" s="35"/>
      <c r="O66" s="40" t="str">
        <f aca="false">IF(D66&lt;&gt;"",D66,IF(COUNT(E66:I66)&gt;0,SUM(E66:I66),""))</f>
        <v/>
      </c>
      <c r="P66" s="8" t="str">
        <f aca="false">IF(A66="","",YEAR(A66)&amp;"-"&amp;RIGHT("0"&amp;MONTH(A66),2))</f>
        <v/>
      </c>
      <c r="Q66" s="41" t="str">
        <f aca="false">IF(OR(A66="",C66=""),"",C66*IFERROR(INDEX(Paramètres!$D$8:$D$17,MATCH(B66,Paramètres!$A$8:$A$17,0)),0))</f>
        <v/>
      </c>
    </row>
    <row r="67" customFormat="false" ht="19.5" hidden="false" customHeight="true" outlineLevel="0" collapsed="false">
      <c r="A67" s="7"/>
      <c r="B67" s="35"/>
      <c r="C67" s="36"/>
      <c r="D67" s="37"/>
      <c r="E67" s="37"/>
      <c r="F67" s="37"/>
      <c r="G67" s="37"/>
      <c r="H67" s="37"/>
      <c r="I67" s="37"/>
      <c r="J67" s="38"/>
      <c r="K67" s="35"/>
      <c r="L67" s="39"/>
      <c r="M67" s="39"/>
      <c r="N67" s="35"/>
      <c r="O67" s="40" t="str">
        <f aca="false">IF(D67&lt;&gt;"",D67,IF(COUNT(E67:I67)&gt;0,SUM(E67:I67),""))</f>
        <v/>
      </c>
      <c r="P67" s="8" t="str">
        <f aca="false">IF(A67="","",YEAR(A67)&amp;"-"&amp;RIGHT("0"&amp;MONTH(A67),2))</f>
        <v/>
      </c>
      <c r="Q67" s="41" t="str">
        <f aca="false">IF(OR(A67="",C67=""),"",C67*IFERROR(INDEX(Paramètres!$D$8:$D$17,MATCH(B67,Paramètres!$A$8:$A$17,0)),0))</f>
        <v/>
      </c>
    </row>
    <row r="68" customFormat="false" ht="19.5" hidden="false" customHeight="true" outlineLevel="0" collapsed="false">
      <c r="A68" s="7"/>
      <c r="B68" s="35"/>
      <c r="C68" s="36"/>
      <c r="D68" s="37"/>
      <c r="E68" s="37"/>
      <c r="F68" s="37"/>
      <c r="G68" s="37"/>
      <c r="H68" s="37"/>
      <c r="I68" s="37"/>
      <c r="J68" s="38"/>
      <c r="K68" s="35"/>
      <c r="L68" s="39"/>
      <c r="M68" s="39"/>
      <c r="N68" s="35"/>
      <c r="O68" s="40" t="str">
        <f aca="false">IF(D68&lt;&gt;"",D68,IF(COUNT(E68:I68)&gt;0,SUM(E68:I68),""))</f>
        <v/>
      </c>
      <c r="P68" s="8" t="str">
        <f aca="false">IF(A68="","",YEAR(A68)&amp;"-"&amp;RIGHT("0"&amp;MONTH(A68),2))</f>
        <v/>
      </c>
      <c r="Q68" s="41" t="str">
        <f aca="false">IF(OR(A68="",C68=""),"",C68*IFERROR(INDEX(Paramètres!$D$8:$D$17,MATCH(B68,Paramètres!$A$8:$A$17,0)),0))</f>
        <v/>
      </c>
    </row>
    <row r="69" customFormat="false" ht="19.5" hidden="false" customHeight="true" outlineLevel="0" collapsed="false">
      <c r="A69" s="7"/>
      <c r="B69" s="35"/>
      <c r="C69" s="36"/>
      <c r="D69" s="37"/>
      <c r="E69" s="37"/>
      <c r="F69" s="37"/>
      <c r="G69" s="37"/>
      <c r="H69" s="37"/>
      <c r="I69" s="37"/>
      <c r="J69" s="38"/>
      <c r="K69" s="35"/>
      <c r="L69" s="39"/>
      <c r="M69" s="39"/>
      <c r="N69" s="35"/>
      <c r="O69" s="40" t="str">
        <f aca="false">IF(D69&lt;&gt;"",D69,IF(COUNT(E69:I69)&gt;0,SUM(E69:I69),""))</f>
        <v/>
      </c>
      <c r="P69" s="8" t="str">
        <f aca="false">IF(A69="","",YEAR(A69)&amp;"-"&amp;RIGHT("0"&amp;MONTH(A69),2))</f>
        <v/>
      </c>
      <c r="Q69" s="41" t="str">
        <f aca="false">IF(OR(A69="",C69=""),"",C69*IFERROR(INDEX(Paramètres!$D$8:$D$17,MATCH(B69,Paramètres!$A$8:$A$17,0)),0))</f>
        <v/>
      </c>
    </row>
    <row r="70" customFormat="false" ht="19.5" hidden="false" customHeight="true" outlineLevel="0" collapsed="false">
      <c r="A70" s="7"/>
      <c r="B70" s="35"/>
      <c r="C70" s="36"/>
      <c r="D70" s="37"/>
      <c r="E70" s="37"/>
      <c r="F70" s="37"/>
      <c r="G70" s="37"/>
      <c r="H70" s="37"/>
      <c r="I70" s="37"/>
      <c r="J70" s="38"/>
      <c r="K70" s="35"/>
      <c r="L70" s="39"/>
      <c r="M70" s="39"/>
      <c r="N70" s="35"/>
      <c r="O70" s="40" t="str">
        <f aca="false">IF(D70&lt;&gt;"",D70,IF(COUNT(E70:I70)&gt;0,SUM(E70:I70),""))</f>
        <v/>
      </c>
      <c r="P70" s="8" t="str">
        <f aca="false">IF(A70="","",YEAR(A70)&amp;"-"&amp;RIGHT("0"&amp;MONTH(A70),2))</f>
        <v/>
      </c>
      <c r="Q70" s="41" t="str">
        <f aca="false">IF(OR(A70="",C70=""),"",C70*IFERROR(INDEX(Paramètres!$D$8:$D$17,MATCH(B70,Paramètres!$A$8:$A$17,0)),0))</f>
        <v/>
      </c>
    </row>
    <row r="71" customFormat="false" ht="19.5" hidden="false" customHeight="true" outlineLevel="0" collapsed="false">
      <c r="A71" s="7"/>
      <c r="B71" s="35"/>
      <c r="C71" s="36"/>
      <c r="D71" s="37"/>
      <c r="E71" s="37"/>
      <c r="F71" s="37"/>
      <c r="G71" s="37"/>
      <c r="H71" s="37"/>
      <c r="I71" s="37"/>
      <c r="J71" s="38"/>
      <c r="K71" s="35"/>
      <c r="L71" s="39"/>
      <c r="M71" s="39"/>
      <c r="N71" s="35"/>
      <c r="O71" s="40" t="str">
        <f aca="false">IF(D71&lt;&gt;"",D71,IF(COUNT(E71:I71)&gt;0,SUM(E71:I71),""))</f>
        <v/>
      </c>
      <c r="P71" s="8" t="str">
        <f aca="false">IF(A71="","",YEAR(A71)&amp;"-"&amp;RIGHT("0"&amp;MONTH(A71),2))</f>
        <v/>
      </c>
      <c r="Q71" s="41" t="str">
        <f aca="false">IF(OR(A71="",C71=""),"",C71*IFERROR(INDEX(Paramètres!$D$8:$D$17,MATCH(B71,Paramètres!$A$8:$A$17,0)),0))</f>
        <v/>
      </c>
    </row>
    <row r="72" customFormat="false" ht="19.5" hidden="false" customHeight="true" outlineLevel="0" collapsed="false">
      <c r="A72" s="7"/>
      <c r="B72" s="35"/>
      <c r="C72" s="36"/>
      <c r="D72" s="37"/>
      <c r="E72" s="37"/>
      <c r="F72" s="37"/>
      <c r="G72" s="37"/>
      <c r="H72" s="37"/>
      <c r="I72" s="37"/>
      <c r="J72" s="38"/>
      <c r="K72" s="35"/>
      <c r="L72" s="39"/>
      <c r="M72" s="39"/>
      <c r="N72" s="35"/>
      <c r="O72" s="40" t="str">
        <f aca="false">IF(D72&lt;&gt;"",D72,IF(COUNT(E72:I72)&gt;0,SUM(E72:I72),""))</f>
        <v/>
      </c>
      <c r="P72" s="8" t="str">
        <f aca="false">IF(A72="","",YEAR(A72)&amp;"-"&amp;RIGHT("0"&amp;MONTH(A72),2))</f>
        <v/>
      </c>
      <c r="Q72" s="41" t="str">
        <f aca="false">IF(OR(A72="",C72=""),"",C72*IFERROR(INDEX(Paramètres!$D$8:$D$17,MATCH(B72,Paramètres!$A$8:$A$17,0)),0))</f>
        <v/>
      </c>
    </row>
    <row r="73" customFormat="false" ht="19.5" hidden="false" customHeight="true" outlineLevel="0" collapsed="false">
      <c r="A73" s="7"/>
      <c r="B73" s="35"/>
      <c r="C73" s="36"/>
      <c r="D73" s="37"/>
      <c r="E73" s="37"/>
      <c r="F73" s="37"/>
      <c r="G73" s="37"/>
      <c r="H73" s="37"/>
      <c r="I73" s="37"/>
      <c r="J73" s="38"/>
      <c r="K73" s="35"/>
      <c r="L73" s="39"/>
      <c r="M73" s="39"/>
      <c r="N73" s="35"/>
      <c r="O73" s="40" t="str">
        <f aca="false">IF(D73&lt;&gt;"",D73,IF(COUNT(E73:I73)&gt;0,SUM(E73:I73),""))</f>
        <v/>
      </c>
      <c r="P73" s="8" t="str">
        <f aca="false">IF(A73="","",YEAR(A73)&amp;"-"&amp;RIGHT("0"&amp;MONTH(A73),2))</f>
        <v/>
      </c>
      <c r="Q73" s="41" t="str">
        <f aca="false">IF(OR(A73="",C73=""),"",C73*IFERROR(INDEX(Paramètres!$D$8:$D$17,MATCH(B73,Paramètres!$A$8:$A$17,0)),0))</f>
        <v/>
      </c>
    </row>
    <row r="74" customFormat="false" ht="19.5" hidden="false" customHeight="true" outlineLevel="0" collapsed="false">
      <c r="A74" s="7"/>
      <c r="B74" s="35"/>
      <c r="C74" s="36"/>
      <c r="D74" s="37"/>
      <c r="E74" s="37"/>
      <c r="F74" s="37"/>
      <c r="G74" s="37"/>
      <c r="H74" s="37"/>
      <c r="I74" s="37"/>
      <c r="J74" s="38"/>
      <c r="K74" s="35"/>
      <c r="L74" s="39"/>
      <c r="M74" s="39"/>
      <c r="N74" s="35"/>
      <c r="O74" s="40" t="str">
        <f aca="false">IF(D74&lt;&gt;"",D74,IF(COUNT(E74:I74)&gt;0,SUM(E74:I74),""))</f>
        <v/>
      </c>
      <c r="P74" s="8" t="str">
        <f aca="false">IF(A74="","",YEAR(A74)&amp;"-"&amp;RIGHT("0"&amp;MONTH(A74),2))</f>
        <v/>
      </c>
      <c r="Q74" s="41" t="str">
        <f aca="false">IF(OR(A74="",C74=""),"",C74*IFERROR(INDEX(Paramètres!$D$8:$D$17,MATCH(B74,Paramètres!$A$8:$A$17,0)),0))</f>
        <v/>
      </c>
    </row>
    <row r="75" customFormat="false" ht="19.5" hidden="false" customHeight="true" outlineLevel="0" collapsed="false">
      <c r="A75" s="7"/>
      <c r="B75" s="35"/>
      <c r="C75" s="36"/>
      <c r="D75" s="37"/>
      <c r="E75" s="37"/>
      <c r="F75" s="37"/>
      <c r="G75" s="37"/>
      <c r="H75" s="37"/>
      <c r="I75" s="37"/>
      <c r="J75" s="38"/>
      <c r="K75" s="35"/>
      <c r="L75" s="39"/>
      <c r="M75" s="39"/>
      <c r="N75" s="35"/>
      <c r="O75" s="40" t="str">
        <f aca="false">IF(D75&lt;&gt;"",D75,IF(COUNT(E75:I75)&gt;0,SUM(E75:I75),""))</f>
        <v/>
      </c>
      <c r="P75" s="8" t="str">
        <f aca="false">IF(A75="","",YEAR(A75)&amp;"-"&amp;RIGHT("0"&amp;MONTH(A75),2))</f>
        <v/>
      </c>
      <c r="Q75" s="41" t="str">
        <f aca="false">IF(OR(A75="",C75=""),"",C75*IFERROR(INDEX(Paramètres!$D$8:$D$17,MATCH(B75,Paramètres!$A$8:$A$17,0)),0))</f>
        <v/>
      </c>
    </row>
    <row r="76" customFormat="false" ht="19.5" hidden="false" customHeight="true" outlineLevel="0" collapsed="false">
      <c r="A76" s="7"/>
      <c r="B76" s="35"/>
      <c r="C76" s="36"/>
      <c r="D76" s="37"/>
      <c r="E76" s="37"/>
      <c r="F76" s="37"/>
      <c r="G76" s="37"/>
      <c r="H76" s="37"/>
      <c r="I76" s="37"/>
      <c r="J76" s="38"/>
      <c r="K76" s="35"/>
      <c r="L76" s="39"/>
      <c r="M76" s="39"/>
      <c r="N76" s="35"/>
      <c r="O76" s="40" t="str">
        <f aca="false">IF(D76&lt;&gt;"",D76,IF(COUNT(E76:I76)&gt;0,SUM(E76:I76),""))</f>
        <v/>
      </c>
      <c r="P76" s="8" t="str">
        <f aca="false">IF(A76="","",YEAR(A76)&amp;"-"&amp;RIGHT("0"&amp;MONTH(A76),2))</f>
        <v/>
      </c>
      <c r="Q76" s="41" t="str">
        <f aca="false">IF(OR(A76="",C76=""),"",C76*IFERROR(INDEX(Paramètres!$D$8:$D$17,MATCH(B76,Paramètres!$A$8:$A$17,0)),0))</f>
        <v/>
      </c>
    </row>
    <row r="77" customFormat="false" ht="19.5" hidden="false" customHeight="true" outlineLevel="0" collapsed="false">
      <c r="A77" s="7"/>
      <c r="B77" s="35"/>
      <c r="C77" s="36"/>
      <c r="D77" s="37"/>
      <c r="E77" s="37"/>
      <c r="F77" s="37"/>
      <c r="G77" s="37"/>
      <c r="H77" s="37"/>
      <c r="I77" s="37"/>
      <c r="J77" s="38"/>
      <c r="K77" s="35"/>
      <c r="L77" s="39"/>
      <c r="M77" s="39"/>
      <c r="N77" s="35"/>
      <c r="O77" s="40" t="str">
        <f aca="false">IF(D77&lt;&gt;"",D77,IF(COUNT(E77:I77)&gt;0,SUM(E77:I77),""))</f>
        <v/>
      </c>
      <c r="P77" s="8" t="str">
        <f aca="false">IF(A77="","",YEAR(A77)&amp;"-"&amp;RIGHT("0"&amp;MONTH(A77),2))</f>
        <v/>
      </c>
      <c r="Q77" s="41" t="str">
        <f aca="false">IF(OR(A77="",C77=""),"",C77*IFERROR(INDEX(Paramètres!$D$8:$D$17,MATCH(B77,Paramètres!$A$8:$A$17,0)),0))</f>
        <v/>
      </c>
    </row>
    <row r="78" customFormat="false" ht="19.5" hidden="false" customHeight="true" outlineLevel="0" collapsed="false">
      <c r="A78" s="7"/>
      <c r="B78" s="35"/>
      <c r="C78" s="36"/>
      <c r="D78" s="37"/>
      <c r="E78" s="37"/>
      <c r="F78" s="37"/>
      <c r="G78" s="37"/>
      <c r="H78" s="37"/>
      <c r="I78" s="37"/>
      <c r="J78" s="38"/>
      <c r="K78" s="35"/>
      <c r="L78" s="39"/>
      <c r="M78" s="39"/>
      <c r="N78" s="35"/>
      <c r="O78" s="40" t="str">
        <f aca="false">IF(D78&lt;&gt;"",D78,IF(COUNT(E78:I78)&gt;0,SUM(E78:I78),""))</f>
        <v/>
      </c>
      <c r="P78" s="8" t="str">
        <f aca="false">IF(A78="","",YEAR(A78)&amp;"-"&amp;RIGHT("0"&amp;MONTH(A78),2))</f>
        <v/>
      </c>
      <c r="Q78" s="41" t="str">
        <f aca="false">IF(OR(A78="",C78=""),"",C78*IFERROR(INDEX(Paramètres!$D$8:$D$17,MATCH(B78,Paramètres!$A$8:$A$17,0)),0))</f>
        <v/>
      </c>
    </row>
    <row r="79" customFormat="false" ht="19.5" hidden="false" customHeight="true" outlineLevel="0" collapsed="false">
      <c r="A79" s="7"/>
      <c r="B79" s="35"/>
      <c r="C79" s="36"/>
      <c r="D79" s="37"/>
      <c r="E79" s="37"/>
      <c r="F79" s="37"/>
      <c r="G79" s="37"/>
      <c r="H79" s="37"/>
      <c r="I79" s="37"/>
      <c r="J79" s="38"/>
      <c r="K79" s="35"/>
      <c r="L79" s="39"/>
      <c r="M79" s="39"/>
      <c r="N79" s="35"/>
      <c r="O79" s="40" t="str">
        <f aca="false">IF(D79&lt;&gt;"",D79,IF(COUNT(E79:I79)&gt;0,SUM(E79:I79),""))</f>
        <v/>
      </c>
      <c r="P79" s="8" t="str">
        <f aca="false">IF(A79="","",YEAR(A79)&amp;"-"&amp;RIGHT("0"&amp;MONTH(A79),2))</f>
        <v/>
      </c>
      <c r="Q79" s="41" t="str">
        <f aca="false">IF(OR(A79="",C79=""),"",C79*IFERROR(INDEX(Paramètres!$D$8:$D$17,MATCH(B79,Paramètres!$A$8:$A$17,0)),0))</f>
        <v/>
      </c>
    </row>
    <row r="80" customFormat="false" ht="19.5" hidden="false" customHeight="true" outlineLevel="0" collapsed="false">
      <c r="A80" s="7"/>
      <c r="B80" s="35"/>
      <c r="C80" s="36"/>
      <c r="D80" s="37"/>
      <c r="E80" s="37"/>
      <c r="F80" s="37"/>
      <c r="G80" s="37"/>
      <c r="H80" s="37"/>
      <c r="I80" s="37"/>
      <c r="J80" s="38"/>
      <c r="K80" s="35"/>
      <c r="L80" s="39"/>
      <c r="M80" s="39"/>
      <c r="N80" s="35"/>
      <c r="O80" s="40" t="str">
        <f aca="false">IF(D80&lt;&gt;"",D80,IF(COUNT(E80:I80)&gt;0,SUM(E80:I80),""))</f>
        <v/>
      </c>
      <c r="P80" s="8" t="str">
        <f aca="false">IF(A80="","",YEAR(A80)&amp;"-"&amp;RIGHT("0"&amp;MONTH(A80),2))</f>
        <v/>
      </c>
      <c r="Q80" s="41" t="str">
        <f aca="false">IF(OR(A80="",C80=""),"",C80*IFERROR(INDEX(Paramètres!$D$8:$D$17,MATCH(B80,Paramètres!$A$8:$A$17,0)),0))</f>
        <v/>
      </c>
    </row>
    <row r="81" customFormat="false" ht="19.5" hidden="false" customHeight="true" outlineLevel="0" collapsed="false">
      <c r="A81" s="7"/>
      <c r="B81" s="35"/>
      <c r="C81" s="36"/>
      <c r="D81" s="37"/>
      <c r="E81" s="37"/>
      <c r="F81" s="37"/>
      <c r="G81" s="37"/>
      <c r="H81" s="37"/>
      <c r="I81" s="37"/>
      <c r="J81" s="38"/>
      <c r="K81" s="35"/>
      <c r="L81" s="39"/>
      <c r="M81" s="39"/>
      <c r="N81" s="35"/>
      <c r="O81" s="40" t="str">
        <f aca="false">IF(D81&lt;&gt;"",D81,IF(COUNT(E81:I81)&gt;0,SUM(E81:I81),""))</f>
        <v/>
      </c>
      <c r="P81" s="8" t="str">
        <f aca="false">IF(A81="","",YEAR(A81)&amp;"-"&amp;RIGHT("0"&amp;MONTH(A81),2))</f>
        <v/>
      </c>
      <c r="Q81" s="41" t="str">
        <f aca="false">IF(OR(A81="",C81=""),"",C81*IFERROR(INDEX(Paramètres!$D$8:$D$17,MATCH(B81,Paramètres!$A$8:$A$17,0)),0))</f>
        <v/>
      </c>
    </row>
    <row r="82" customFormat="false" ht="19.5" hidden="false" customHeight="true" outlineLevel="0" collapsed="false">
      <c r="A82" s="7"/>
      <c r="B82" s="35"/>
      <c r="C82" s="36"/>
      <c r="D82" s="37"/>
      <c r="E82" s="37"/>
      <c r="F82" s="37"/>
      <c r="G82" s="37"/>
      <c r="H82" s="37"/>
      <c r="I82" s="37"/>
      <c r="J82" s="38"/>
      <c r="K82" s="35"/>
      <c r="L82" s="39"/>
      <c r="M82" s="39"/>
      <c r="N82" s="35"/>
      <c r="O82" s="40" t="str">
        <f aca="false">IF(D82&lt;&gt;"",D82,IF(COUNT(E82:I82)&gt;0,SUM(E82:I82),""))</f>
        <v/>
      </c>
      <c r="P82" s="8" t="str">
        <f aca="false">IF(A82="","",YEAR(A82)&amp;"-"&amp;RIGHT("0"&amp;MONTH(A82),2))</f>
        <v/>
      </c>
      <c r="Q82" s="41" t="str">
        <f aca="false">IF(OR(A82="",C82=""),"",C82*IFERROR(INDEX(Paramètres!$D$8:$D$17,MATCH(B82,Paramètres!$A$8:$A$17,0)),0))</f>
        <v/>
      </c>
    </row>
    <row r="83" customFormat="false" ht="19.5" hidden="false" customHeight="true" outlineLevel="0" collapsed="false">
      <c r="A83" s="7"/>
      <c r="B83" s="35"/>
      <c r="C83" s="36"/>
      <c r="D83" s="37"/>
      <c r="E83" s="37"/>
      <c r="F83" s="37"/>
      <c r="G83" s="37"/>
      <c r="H83" s="37"/>
      <c r="I83" s="37"/>
      <c r="J83" s="38"/>
      <c r="K83" s="35"/>
      <c r="L83" s="39"/>
      <c r="M83" s="39"/>
      <c r="N83" s="35"/>
      <c r="O83" s="40" t="str">
        <f aca="false">IF(D83&lt;&gt;"",D83,IF(COUNT(E83:I83)&gt;0,SUM(E83:I83),""))</f>
        <v/>
      </c>
      <c r="P83" s="8" t="str">
        <f aca="false">IF(A83="","",YEAR(A83)&amp;"-"&amp;RIGHT("0"&amp;MONTH(A83),2))</f>
        <v/>
      </c>
      <c r="Q83" s="41" t="str">
        <f aca="false">IF(OR(A83="",C83=""),"",C83*IFERROR(INDEX(Paramètres!$D$8:$D$17,MATCH(B83,Paramètres!$A$8:$A$17,0)),0))</f>
        <v/>
      </c>
    </row>
    <row r="84" customFormat="false" ht="19.5" hidden="false" customHeight="true" outlineLevel="0" collapsed="false">
      <c r="A84" s="7"/>
      <c r="B84" s="35"/>
      <c r="C84" s="36"/>
      <c r="D84" s="37"/>
      <c r="E84" s="37"/>
      <c r="F84" s="37"/>
      <c r="G84" s="37"/>
      <c r="H84" s="37"/>
      <c r="I84" s="37"/>
      <c r="J84" s="38"/>
      <c r="K84" s="35"/>
      <c r="L84" s="39"/>
      <c r="M84" s="39"/>
      <c r="N84" s="35"/>
      <c r="O84" s="40" t="str">
        <f aca="false">IF(D84&lt;&gt;"",D84,IF(COUNT(E84:I84)&gt;0,SUM(E84:I84),""))</f>
        <v/>
      </c>
      <c r="P84" s="8" t="str">
        <f aca="false">IF(A84="","",YEAR(A84)&amp;"-"&amp;RIGHT("0"&amp;MONTH(A84),2))</f>
        <v/>
      </c>
      <c r="Q84" s="41" t="str">
        <f aca="false">IF(OR(A84="",C84=""),"",C84*IFERROR(INDEX(Paramètres!$D$8:$D$17,MATCH(B84,Paramètres!$A$8:$A$17,0)),0))</f>
        <v/>
      </c>
    </row>
    <row r="85" customFormat="false" ht="19.5" hidden="false" customHeight="true" outlineLevel="0" collapsed="false">
      <c r="A85" s="7"/>
      <c r="B85" s="35"/>
      <c r="C85" s="36"/>
      <c r="D85" s="37"/>
      <c r="E85" s="37"/>
      <c r="F85" s="37"/>
      <c r="G85" s="37"/>
      <c r="H85" s="37"/>
      <c r="I85" s="37"/>
      <c r="J85" s="38"/>
      <c r="K85" s="35"/>
      <c r="L85" s="39"/>
      <c r="M85" s="39"/>
      <c r="N85" s="35"/>
      <c r="O85" s="40" t="str">
        <f aca="false">IF(D85&lt;&gt;"",D85,IF(COUNT(E85:I85)&gt;0,SUM(E85:I85),""))</f>
        <v/>
      </c>
      <c r="P85" s="8" t="str">
        <f aca="false">IF(A85="","",YEAR(A85)&amp;"-"&amp;RIGHT("0"&amp;MONTH(A85),2))</f>
        <v/>
      </c>
      <c r="Q85" s="41" t="str">
        <f aca="false">IF(OR(A85="",C85=""),"",C85*IFERROR(INDEX(Paramètres!$D$8:$D$17,MATCH(B85,Paramètres!$A$8:$A$17,0)),0))</f>
        <v/>
      </c>
    </row>
    <row r="86" customFormat="false" ht="19.5" hidden="false" customHeight="true" outlineLevel="0" collapsed="false">
      <c r="A86" s="7"/>
      <c r="B86" s="35"/>
      <c r="C86" s="36"/>
      <c r="D86" s="37"/>
      <c r="E86" s="37"/>
      <c r="F86" s="37"/>
      <c r="G86" s="37"/>
      <c r="H86" s="37"/>
      <c r="I86" s="37"/>
      <c r="J86" s="38"/>
      <c r="K86" s="35"/>
      <c r="L86" s="39"/>
      <c r="M86" s="39"/>
      <c r="N86" s="35"/>
      <c r="O86" s="40" t="str">
        <f aca="false">IF(D86&lt;&gt;"",D86,IF(COUNT(E86:I86)&gt;0,SUM(E86:I86),""))</f>
        <v/>
      </c>
      <c r="P86" s="8" t="str">
        <f aca="false">IF(A86="","",YEAR(A86)&amp;"-"&amp;RIGHT("0"&amp;MONTH(A86),2))</f>
        <v/>
      </c>
      <c r="Q86" s="41" t="str">
        <f aca="false">IF(OR(A86="",C86=""),"",C86*IFERROR(INDEX(Paramètres!$D$8:$D$17,MATCH(B86,Paramètres!$A$8:$A$17,0)),0))</f>
        <v/>
      </c>
    </row>
    <row r="87" customFormat="false" ht="19.5" hidden="false" customHeight="true" outlineLevel="0" collapsed="false">
      <c r="A87" s="7"/>
      <c r="B87" s="35"/>
      <c r="C87" s="36"/>
      <c r="D87" s="37"/>
      <c r="E87" s="37"/>
      <c r="F87" s="37"/>
      <c r="G87" s="37"/>
      <c r="H87" s="37"/>
      <c r="I87" s="37"/>
      <c r="J87" s="38"/>
      <c r="K87" s="35"/>
      <c r="L87" s="39"/>
      <c r="M87" s="39"/>
      <c r="N87" s="35"/>
      <c r="O87" s="40" t="str">
        <f aca="false">IF(D87&lt;&gt;"",D87,IF(COUNT(E87:I87)&gt;0,SUM(E87:I87),""))</f>
        <v/>
      </c>
      <c r="P87" s="8" t="str">
        <f aca="false">IF(A87="","",YEAR(A87)&amp;"-"&amp;RIGHT("0"&amp;MONTH(A87),2))</f>
        <v/>
      </c>
      <c r="Q87" s="41" t="str">
        <f aca="false">IF(OR(A87="",C87=""),"",C87*IFERROR(INDEX(Paramètres!$D$8:$D$17,MATCH(B87,Paramètres!$A$8:$A$17,0)),0))</f>
        <v/>
      </c>
    </row>
    <row r="88" customFormat="false" ht="19.5" hidden="false" customHeight="true" outlineLevel="0" collapsed="false">
      <c r="A88" s="7"/>
      <c r="B88" s="35"/>
      <c r="C88" s="36"/>
      <c r="D88" s="37"/>
      <c r="E88" s="37"/>
      <c r="F88" s="37"/>
      <c r="G88" s="37"/>
      <c r="H88" s="37"/>
      <c r="I88" s="37"/>
      <c r="J88" s="38"/>
      <c r="K88" s="35"/>
      <c r="L88" s="39"/>
      <c r="M88" s="39"/>
      <c r="N88" s="35"/>
      <c r="O88" s="40" t="str">
        <f aca="false">IF(D88&lt;&gt;"",D88,IF(COUNT(E88:I88)&gt;0,SUM(E88:I88),""))</f>
        <v/>
      </c>
      <c r="P88" s="8" t="str">
        <f aca="false">IF(A88="","",YEAR(A88)&amp;"-"&amp;RIGHT("0"&amp;MONTH(A88),2))</f>
        <v/>
      </c>
      <c r="Q88" s="41" t="str">
        <f aca="false">IF(OR(A88="",C88=""),"",C88*IFERROR(INDEX(Paramètres!$D$8:$D$17,MATCH(B88,Paramètres!$A$8:$A$17,0)),0))</f>
        <v/>
      </c>
    </row>
    <row r="89" customFormat="false" ht="19.5" hidden="false" customHeight="true" outlineLevel="0" collapsed="false">
      <c r="A89" s="7"/>
      <c r="B89" s="35"/>
      <c r="C89" s="36"/>
      <c r="D89" s="37"/>
      <c r="E89" s="37"/>
      <c r="F89" s="37"/>
      <c r="G89" s="37"/>
      <c r="H89" s="37"/>
      <c r="I89" s="37"/>
      <c r="J89" s="38"/>
      <c r="K89" s="35"/>
      <c r="L89" s="39"/>
      <c r="M89" s="39"/>
      <c r="N89" s="35"/>
      <c r="O89" s="40" t="str">
        <f aca="false">IF(D89&lt;&gt;"",D89,IF(COUNT(E89:I89)&gt;0,SUM(E89:I89),""))</f>
        <v/>
      </c>
      <c r="P89" s="8" t="str">
        <f aca="false">IF(A89="","",YEAR(A89)&amp;"-"&amp;RIGHT("0"&amp;MONTH(A89),2))</f>
        <v/>
      </c>
      <c r="Q89" s="41" t="str">
        <f aca="false">IF(OR(A89="",C89=""),"",C89*IFERROR(INDEX(Paramètres!$D$8:$D$17,MATCH(B89,Paramètres!$A$8:$A$17,0)),0))</f>
        <v/>
      </c>
    </row>
    <row r="90" customFormat="false" ht="19.5" hidden="false" customHeight="true" outlineLevel="0" collapsed="false">
      <c r="A90" s="7"/>
      <c r="B90" s="35"/>
      <c r="C90" s="36"/>
      <c r="D90" s="37"/>
      <c r="E90" s="37"/>
      <c r="F90" s="37"/>
      <c r="G90" s="37"/>
      <c r="H90" s="37"/>
      <c r="I90" s="37"/>
      <c r="J90" s="38"/>
      <c r="K90" s="35"/>
      <c r="L90" s="39"/>
      <c r="M90" s="39"/>
      <c r="N90" s="35"/>
      <c r="O90" s="40" t="str">
        <f aca="false">IF(D90&lt;&gt;"",D90,IF(COUNT(E90:I90)&gt;0,SUM(E90:I90),""))</f>
        <v/>
      </c>
      <c r="P90" s="8" t="str">
        <f aca="false">IF(A90="","",YEAR(A90)&amp;"-"&amp;RIGHT("0"&amp;MONTH(A90),2))</f>
        <v/>
      </c>
      <c r="Q90" s="41" t="str">
        <f aca="false">IF(OR(A90="",C90=""),"",C90*IFERROR(INDEX(Paramètres!$D$8:$D$17,MATCH(B90,Paramètres!$A$8:$A$17,0)),0))</f>
        <v/>
      </c>
    </row>
    <row r="91" customFormat="false" ht="19.5" hidden="false" customHeight="true" outlineLevel="0" collapsed="false">
      <c r="A91" s="7"/>
      <c r="B91" s="35"/>
      <c r="C91" s="36"/>
      <c r="D91" s="37"/>
      <c r="E91" s="37"/>
      <c r="F91" s="37"/>
      <c r="G91" s="37"/>
      <c r="H91" s="37"/>
      <c r="I91" s="37"/>
      <c r="J91" s="38"/>
      <c r="K91" s="35"/>
      <c r="L91" s="39"/>
      <c r="M91" s="39"/>
      <c r="N91" s="35"/>
      <c r="O91" s="40" t="str">
        <f aca="false">IF(D91&lt;&gt;"",D91,IF(COUNT(E91:I91)&gt;0,SUM(E91:I91),""))</f>
        <v/>
      </c>
      <c r="P91" s="8" t="str">
        <f aca="false">IF(A91="","",YEAR(A91)&amp;"-"&amp;RIGHT("0"&amp;MONTH(A91),2))</f>
        <v/>
      </c>
      <c r="Q91" s="41" t="str">
        <f aca="false">IF(OR(A91="",C91=""),"",C91*IFERROR(INDEX(Paramètres!$D$8:$D$17,MATCH(B91,Paramètres!$A$8:$A$17,0)),0))</f>
        <v/>
      </c>
    </row>
    <row r="92" customFormat="false" ht="19.5" hidden="false" customHeight="true" outlineLevel="0" collapsed="false">
      <c r="A92" s="7"/>
      <c r="B92" s="35"/>
      <c r="C92" s="36"/>
      <c r="D92" s="37"/>
      <c r="E92" s="37"/>
      <c r="F92" s="37"/>
      <c r="G92" s="37"/>
      <c r="H92" s="37"/>
      <c r="I92" s="37"/>
      <c r="J92" s="38"/>
      <c r="K92" s="35"/>
      <c r="L92" s="39"/>
      <c r="M92" s="39"/>
      <c r="N92" s="35"/>
      <c r="O92" s="40" t="str">
        <f aca="false">IF(D92&lt;&gt;"",D92,IF(COUNT(E92:I92)&gt;0,SUM(E92:I92),""))</f>
        <v/>
      </c>
      <c r="P92" s="8" t="str">
        <f aca="false">IF(A92="","",YEAR(A92)&amp;"-"&amp;RIGHT("0"&amp;MONTH(A92),2))</f>
        <v/>
      </c>
      <c r="Q92" s="41" t="str">
        <f aca="false">IF(OR(A92="",C92=""),"",C92*IFERROR(INDEX(Paramètres!$D$8:$D$17,MATCH(B92,Paramètres!$A$8:$A$17,0)),0))</f>
        <v/>
      </c>
    </row>
    <row r="93" customFormat="false" ht="19.5" hidden="false" customHeight="true" outlineLevel="0" collapsed="false">
      <c r="A93" s="7"/>
      <c r="B93" s="35"/>
      <c r="C93" s="36"/>
      <c r="D93" s="37"/>
      <c r="E93" s="37"/>
      <c r="F93" s="37"/>
      <c r="G93" s="37"/>
      <c r="H93" s="37"/>
      <c r="I93" s="37"/>
      <c r="J93" s="38"/>
      <c r="K93" s="35"/>
      <c r="L93" s="39"/>
      <c r="M93" s="39"/>
      <c r="N93" s="35"/>
      <c r="O93" s="40" t="str">
        <f aca="false">IF(D93&lt;&gt;"",D93,IF(COUNT(E93:I93)&gt;0,SUM(E93:I93),""))</f>
        <v/>
      </c>
      <c r="P93" s="8" t="str">
        <f aca="false">IF(A93="","",YEAR(A93)&amp;"-"&amp;RIGHT("0"&amp;MONTH(A93),2))</f>
        <v/>
      </c>
      <c r="Q93" s="41" t="str">
        <f aca="false">IF(OR(A93="",C93=""),"",C93*IFERROR(INDEX(Paramètres!$D$8:$D$17,MATCH(B93,Paramètres!$A$8:$A$17,0)),0))</f>
        <v/>
      </c>
    </row>
    <row r="94" customFormat="false" ht="19.5" hidden="false" customHeight="true" outlineLevel="0" collapsed="false">
      <c r="A94" s="7"/>
      <c r="B94" s="35"/>
      <c r="C94" s="36"/>
      <c r="D94" s="37"/>
      <c r="E94" s="37"/>
      <c r="F94" s="37"/>
      <c r="G94" s="37"/>
      <c r="H94" s="37"/>
      <c r="I94" s="37"/>
      <c r="J94" s="38"/>
      <c r="K94" s="35"/>
      <c r="L94" s="39"/>
      <c r="M94" s="39"/>
      <c r="N94" s="35"/>
      <c r="O94" s="40" t="str">
        <f aca="false">IF(D94&lt;&gt;"",D94,IF(COUNT(E94:I94)&gt;0,SUM(E94:I94),""))</f>
        <v/>
      </c>
      <c r="P94" s="8" t="str">
        <f aca="false">IF(A94="","",YEAR(A94)&amp;"-"&amp;RIGHT("0"&amp;MONTH(A94),2))</f>
        <v/>
      </c>
      <c r="Q94" s="41" t="str">
        <f aca="false">IF(OR(A94="",C94=""),"",C94*IFERROR(INDEX(Paramètres!$D$8:$D$17,MATCH(B94,Paramètres!$A$8:$A$17,0)),0))</f>
        <v/>
      </c>
    </row>
    <row r="95" customFormat="false" ht="19.5" hidden="false" customHeight="true" outlineLevel="0" collapsed="false">
      <c r="A95" s="7"/>
      <c r="B95" s="35"/>
      <c r="C95" s="36"/>
      <c r="D95" s="37"/>
      <c r="E95" s="37"/>
      <c r="F95" s="37"/>
      <c r="G95" s="37"/>
      <c r="H95" s="37"/>
      <c r="I95" s="37"/>
      <c r="J95" s="38"/>
      <c r="K95" s="35"/>
      <c r="L95" s="39"/>
      <c r="M95" s="39"/>
      <c r="N95" s="35"/>
      <c r="O95" s="40" t="str">
        <f aca="false">IF(D95&lt;&gt;"",D95,IF(COUNT(E95:I95)&gt;0,SUM(E95:I95),""))</f>
        <v/>
      </c>
      <c r="P95" s="8" t="str">
        <f aca="false">IF(A95="","",YEAR(A95)&amp;"-"&amp;RIGHT("0"&amp;MONTH(A95),2))</f>
        <v/>
      </c>
      <c r="Q95" s="41" t="str">
        <f aca="false">IF(OR(A95="",C95=""),"",C95*IFERROR(INDEX(Paramètres!$D$8:$D$17,MATCH(B95,Paramètres!$A$8:$A$17,0)),0))</f>
        <v/>
      </c>
    </row>
    <row r="96" customFormat="false" ht="19.5" hidden="false" customHeight="true" outlineLevel="0" collapsed="false">
      <c r="A96" s="7"/>
      <c r="B96" s="35"/>
      <c r="C96" s="36"/>
      <c r="D96" s="37"/>
      <c r="E96" s="37"/>
      <c r="F96" s="37"/>
      <c r="G96" s="37"/>
      <c r="H96" s="37"/>
      <c r="I96" s="37"/>
      <c r="J96" s="38"/>
      <c r="K96" s="35"/>
      <c r="L96" s="39"/>
      <c r="M96" s="39"/>
      <c r="N96" s="35"/>
      <c r="O96" s="40" t="str">
        <f aca="false">IF(D96&lt;&gt;"",D96,IF(COUNT(E96:I96)&gt;0,SUM(E96:I96),""))</f>
        <v/>
      </c>
      <c r="P96" s="8" t="str">
        <f aca="false">IF(A96="","",YEAR(A96)&amp;"-"&amp;RIGHT("0"&amp;MONTH(A96),2))</f>
        <v/>
      </c>
      <c r="Q96" s="41" t="str">
        <f aca="false">IF(OR(A96="",C96=""),"",C96*IFERROR(INDEX(Paramètres!$D$8:$D$17,MATCH(B96,Paramètres!$A$8:$A$17,0)),0))</f>
        <v/>
      </c>
    </row>
    <row r="97" customFormat="false" ht="19.5" hidden="false" customHeight="true" outlineLevel="0" collapsed="false">
      <c r="A97" s="7"/>
      <c r="B97" s="35"/>
      <c r="C97" s="36"/>
      <c r="D97" s="37"/>
      <c r="E97" s="37"/>
      <c r="F97" s="37"/>
      <c r="G97" s="37"/>
      <c r="H97" s="37"/>
      <c r="I97" s="37"/>
      <c r="J97" s="38"/>
      <c r="K97" s="35"/>
      <c r="L97" s="39"/>
      <c r="M97" s="39"/>
      <c r="N97" s="35"/>
      <c r="O97" s="40" t="str">
        <f aca="false">IF(D97&lt;&gt;"",D97,IF(COUNT(E97:I97)&gt;0,SUM(E97:I97),""))</f>
        <v/>
      </c>
      <c r="P97" s="8" t="str">
        <f aca="false">IF(A97="","",YEAR(A97)&amp;"-"&amp;RIGHT("0"&amp;MONTH(A97),2))</f>
        <v/>
      </c>
      <c r="Q97" s="41" t="str">
        <f aca="false">IF(OR(A97="",C97=""),"",C97*IFERROR(INDEX(Paramètres!$D$8:$D$17,MATCH(B97,Paramètres!$A$8:$A$17,0)),0))</f>
        <v/>
      </c>
    </row>
    <row r="98" customFormat="false" ht="19.5" hidden="false" customHeight="true" outlineLevel="0" collapsed="false">
      <c r="A98" s="7"/>
      <c r="B98" s="35"/>
      <c r="C98" s="36"/>
      <c r="D98" s="37"/>
      <c r="E98" s="37"/>
      <c r="F98" s="37"/>
      <c r="G98" s="37"/>
      <c r="H98" s="37"/>
      <c r="I98" s="37"/>
      <c r="J98" s="38"/>
      <c r="K98" s="35"/>
      <c r="L98" s="39"/>
      <c r="M98" s="39"/>
      <c r="N98" s="35"/>
      <c r="O98" s="40" t="str">
        <f aca="false">IF(D98&lt;&gt;"",D98,IF(COUNT(E98:I98)&gt;0,SUM(E98:I98),""))</f>
        <v/>
      </c>
      <c r="P98" s="8" t="str">
        <f aca="false">IF(A98="","",YEAR(A98)&amp;"-"&amp;RIGHT("0"&amp;MONTH(A98),2))</f>
        <v/>
      </c>
      <c r="Q98" s="41" t="str">
        <f aca="false">IF(OR(A98="",C98=""),"",C98*IFERROR(INDEX(Paramètres!$D$8:$D$17,MATCH(B98,Paramètres!$A$8:$A$17,0)),0))</f>
        <v/>
      </c>
    </row>
    <row r="99" customFormat="false" ht="19.5" hidden="false" customHeight="true" outlineLevel="0" collapsed="false">
      <c r="A99" s="7"/>
      <c r="B99" s="35"/>
      <c r="C99" s="36"/>
      <c r="D99" s="37"/>
      <c r="E99" s="37"/>
      <c r="F99" s="37"/>
      <c r="G99" s="37"/>
      <c r="H99" s="37"/>
      <c r="I99" s="37"/>
      <c r="J99" s="38"/>
      <c r="K99" s="35"/>
      <c r="L99" s="39"/>
      <c r="M99" s="39"/>
      <c r="N99" s="35"/>
      <c r="O99" s="40" t="str">
        <f aca="false">IF(D99&lt;&gt;"",D99,IF(COUNT(E99:I99)&gt;0,SUM(E99:I99),""))</f>
        <v/>
      </c>
      <c r="P99" s="8" t="str">
        <f aca="false">IF(A99="","",YEAR(A99)&amp;"-"&amp;RIGHT("0"&amp;MONTH(A99),2))</f>
        <v/>
      </c>
      <c r="Q99" s="41" t="str">
        <f aca="false">IF(OR(A99="",C99=""),"",C99*IFERROR(INDEX(Paramètres!$D$8:$D$17,MATCH(B99,Paramètres!$A$8:$A$17,0)),0))</f>
        <v/>
      </c>
    </row>
    <row r="100" customFormat="false" ht="19.5" hidden="false" customHeight="true" outlineLevel="0" collapsed="false">
      <c r="A100" s="7"/>
      <c r="B100" s="35"/>
      <c r="C100" s="36"/>
      <c r="D100" s="37"/>
      <c r="E100" s="37"/>
      <c r="F100" s="37"/>
      <c r="G100" s="37"/>
      <c r="H100" s="37"/>
      <c r="I100" s="37"/>
      <c r="J100" s="38"/>
      <c r="K100" s="35"/>
      <c r="L100" s="39"/>
      <c r="M100" s="39"/>
      <c r="N100" s="35"/>
      <c r="O100" s="40" t="str">
        <f aca="false">IF(D100&lt;&gt;"",D100,IF(COUNT(E100:I100)&gt;0,SUM(E100:I100),""))</f>
        <v/>
      </c>
      <c r="P100" s="8" t="str">
        <f aca="false">IF(A100="","",YEAR(A100)&amp;"-"&amp;RIGHT("0"&amp;MONTH(A100),2))</f>
        <v/>
      </c>
      <c r="Q100" s="41" t="str">
        <f aca="false">IF(OR(A100="",C100=""),"",C100*IFERROR(INDEX(Paramètres!$D$8:$D$17,MATCH(B100,Paramètres!$A$8:$A$17,0)),0))</f>
        <v/>
      </c>
    </row>
    <row r="101" customFormat="false" ht="19.5" hidden="false" customHeight="true" outlineLevel="0" collapsed="false">
      <c r="A101" s="7"/>
      <c r="B101" s="35"/>
      <c r="C101" s="36"/>
      <c r="D101" s="37"/>
      <c r="E101" s="37"/>
      <c r="F101" s="37"/>
      <c r="G101" s="37"/>
      <c r="H101" s="37"/>
      <c r="I101" s="37"/>
      <c r="J101" s="38"/>
      <c r="K101" s="35"/>
      <c r="L101" s="39"/>
      <c r="M101" s="39"/>
      <c r="N101" s="35"/>
      <c r="O101" s="40" t="str">
        <f aca="false">IF(D101&lt;&gt;"",D101,IF(COUNT(E101:I101)&gt;0,SUM(E101:I101),""))</f>
        <v/>
      </c>
      <c r="P101" s="8" t="str">
        <f aca="false">IF(A101="","",YEAR(A101)&amp;"-"&amp;RIGHT("0"&amp;MONTH(A101),2))</f>
        <v/>
      </c>
      <c r="Q101" s="41" t="str">
        <f aca="false">IF(OR(A101="",C101=""),"",C101*IFERROR(INDEX(Paramètres!$D$8:$D$17,MATCH(B101,Paramètres!$A$8:$A$17,0)),0))</f>
        <v/>
      </c>
    </row>
    <row r="102" customFormat="false" ht="19.5" hidden="false" customHeight="true" outlineLevel="0" collapsed="false">
      <c r="A102" s="7"/>
      <c r="B102" s="35"/>
      <c r="C102" s="36"/>
      <c r="D102" s="37"/>
      <c r="E102" s="37"/>
      <c r="F102" s="37"/>
      <c r="G102" s="37"/>
      <c r="H102" s="37"/>
      <c r="I102" s="37"/>
      <c r="J102" s="38"/>
      <c r="K102" s="35"/>
      <c r="L102" s="39"/>
      <c r="M102" s="39"/>
      <c r="N102" s="35"/>
      <c r="O102" s="40" t="str">
        <f aca="false">IF(D102&lt;&gt;"",D102,IF(COUNT(E102:I102)&gt;0,SUM(E102:I102),""))</f>
        <v/>
      </c>
      <c r="P102" s="8" t="str">
        <f aca="false">IF(A102="","",YEAR(A102)&amp;"-"&amp;RIGHT("0"&amp;MONTH(A102),2))</f>
        <v/>
      </c>
      <c r="Q102" s="41" t="str">
        <f aca="false">IF(OR(A102="",C102=""),"",C102*IFERROR(INDEX(Paramètres!$D$8:$D$17,MATCH(B102,Paramètres!$A$8:$A$17,0)),0))</f>
        <v/>
      </c>
    </row>
    <row r="103" customFormat="false" ht="19.5" hidden="false" customHeight="true" outlineLevel="0" collapsed="false">
      <c r="A103" s="7"/>
      <c r="B103" s="35"/>
      <c r="C103" s="36"/>
      <c r="D103" s="37"/>
      <c r="E103" s="37"/>
      <c r="F103" s="37"/>
      <c r="G103" s="37"/>
      <c r="H103" s="37"/>
      <c r="I103" s="37"/>
      <c r="J103" s="38"/>
      <c r="K103" s="35"/>
      <c r="L103" s="39"/>
      <c r="M103" s="39"/>
      <c r="N103" s="35"/>
      <c r="O103" s="40" t="str">
        <f aca="false">IF(D103&lt;&gt;"",D103,IF(COUNT(E103:I103)&gt;0,SUM(E103:I103),""))</f>
        <v/>
      </c>
      <c r="P103" s="8" t="str">
        <f aca="false">IF(A103="","",YEAR(A103)&amp;"-"&amp;RIGHT("0"&amp;MONTH(A103),2))</f>
        <v/>
      </c>
      <c r="Q103" s="41" t="str">
        <f aca="false">IF(OR(A103="",C103=""),"",C103*IFERROR(INDEX(Paramètres!$D$8:$D$17,MATCH(B103,Paramètres!$A$8:$A$17,0)),0))</f>
        <v/>
      </c>
    </row>
    <row r="104" customFormat="false" ht="19.5" hidden="false" customHeight="true" outlineLevel="0" collapsed="false">
      <c r="A104" s="7"/>
      <c r="B104" s="35"/>
      <c r="C104" s="36"/>
      <c r="D104" s="37"/>
      <c r="E104" s="37"/>
      <c r="F104" s="37"/>
      <c r="G104" s="37"/>
      <c r="H104" s="37"/>
      <c r="I104" s="37"/>
      <c r="J104" s="38"/>
      <c r="K104" s="35"/>
      <c r="L104" s="39"/>
      <c r="M104" s="39"/>
      <c r="N104" s="35"/>
      <c r="O104" s="40" t="str">
        <f aca="false">IF(D104&lt;&gt;"",D104,IF(COUNT(E104:I104)&gt;0,SUM(E104:I104),""))</f>
        <v/>
      </c>
      <c r="P104" s="8" t="str">
        <f aca="false">IF(A104="","",YEAR(A104)&amp;"-"&amp;RIGHT("0"&amp;MONTH(A104),2))</f>
        <v/>
      </c>
      <c r="Q104" s="41" t="str">
        <f aca="false">IF(OR(A104="",C104=""),"",C104*IFERROR(INDEX(Paramètres!$D$8:$D$17,MATCH(B104,Paramètres!$A$8:$A$17,0)),0))</f>
        <v/>
      </c>
    </row>
    <row r="105" customFormat="false" ht="19.5" hidden="false" customHeight="true" outlineLevel="0" collapsed="false">
      <c r="A105" s="7"/>
      <c r="B105" s="35"/>
      <c r="C105" s="36"/>
      <c r="D105" s="37"/>
      <c r="E105" s="37"/>
      <c r="F105" s="37"/>
      <c r="G105" s="37"/>
      <c r="H105" s="37"/>
      <c r="I105" s="37"/>
      <c r="J105" s="38"/>
      <c r="K105" s="35"/>
      <c r="L105" s="39"/>
      <c r="M105" s="39"/>
      <c r="N105" s="35"/>
      <c r="O105" s="40" t="str">
        <f aca="false">IF(D105&lt;&gt;"",D105,IF(COUNT(E105:I105)&gt;0,SUM(E105:I105),""))</f>
        <v/>
      </c>
      <c r="P105" s="8" t="str">
        <f aca="false">IF(A105="","",YEAR(A105)&amp;"-"&amp;RIGHT("0"&amp;MONTH(A105),2))</f>
        <v/>
      </c>
      <c r="Q105" s="41" t="str">
        <f aca="false">IF(OR(A105="",C105=""),"",C105*IFERROR(INDEX(Paramètres!$D$8:$D$17,MATCH(B105,Paramètres!$A$8:$A$17,0)),0))</f>
        <v/>
      </c>
    </row>
    <row r="106" customFormat="false" ht="19.5" hidden="false" customHeight="true" outlineLevel="0" collapsed="false">
      <c r="A106" s="7"/>
      <c r="B106" s="35"/>
      <c r="C106" s="36"/>
      <c r="D106" s="37"/>
      <c r="E106" s="37"/>
      <c r="F106" s="37"/>
      <c r="G106" s="37"/>
      <c r="H106" s="37"/>
      <c r="I106" s="37"/>
      <c r="J106" s="38"/>
      <c r="K106" s="35"/>
      <c r="L106" s="39"/>
      <c r="M106" s="39"/>
      <c r="N106" s="35"/>
      <c r="O106" s="40" t="str">
        <f aca="false">IF(D106&lt;&gt;"",D106,IF(COUNT(E106:I106)&gt;0,SUM(E106:I106),""))</f>
        <v/>
      </c>
      <c r="P106" s="8" t="str">
        <f aca="false">IF(A106="","",YEAR(A106)&amp;"-"&amp;RIGHT("0"&amp;MONTH(A106),2))</f>
        <v/>
      </c>
      <c r="Q106" s="41" t="str">
        <f aca="false">IF(OR(A106="",C106=""),"",C106*IFERROR(INDEX(Paramètres!$D$8:$D$17,MATCH(B106,Paramètres!$A$8:$A$17,0)),0))</f>
        <v/>
      </c>
    </row>
    <row r="107" customFormat="false" ht="19.5" hidden="false" customHeight="true" outlineLevel="0" collapsed="false">
      <c r="A107" s="7"/>
      <c r="B107" s="35"/>
      <c r="C107" s="36"/>
      <c r="D107" s="37"/>
      <c r="E107" s="37"/>
      <c r="F107" s="37"/>
      <c r="G107" s="37"/>
      <c r="H107" s="37"/>
      <c r="I107" s="37"/>
      <c r="J107" s="38"/>
      <c r="K107" s="35"/>
      <c r="L107" s="39"/>
      <c r="M107" s="39"/>
      <c r="N107" s="35"/>
      <c r="O107" s="40" t="str">
        <f aca="false">IF(D107&lt;&gt;"",D107,IF(COUNT(E107:I107)&gt;0,SUM(E107:I107),""))</f>
        <v/>
      </c>
      <c r="P107" s="8" t="str">
        <f aca="false">IF(A107="","",YEAR(A107)&amp;"-"&amp;RIGHT("0"&amp;MONTH(A107),2))</f>
        <v/>
      </c>
      <c r="Q107" s="41" t="str">
        <f aca="false">IF(OR(A107="",C107=""),"",C107*IFERROR(INDEX(Paramètres!$D$8:$D$17,MATCH(B107,Paramètres!$A$8:$A$17,0)),0))</f>
        <v/>
      </c>
    </row>
    <row r="108" customFormat="false" ht="19.5" hidden="false" customHeight="true" outlineLevel="0" collapsed="false">
      <c r="A108" s="7"/>
      <c r="B108" s="35"/>
      <c r="C108" s="36"/>
      <c r="D108" s="37"/>
      <c r="E108" s="37"/>
      <c r="F108" s="37"/>
      <c r="G108" s="37"/>
      <c r="H108" s="37"/>
      <c r="I108" s="37"/>
      <c r="J108" s="38"/>
      <c r="K108" s="35"/>
      <c r="L108" s="39"/>
      <c r="M108" s="39"/>
      <c r="N108" s="35"/>
      <c r="O108" s="40" t="str">
        <f aca="false">IF(D108&lt;&gt;"",D108,IF(COUNT(E108:I108)&gt;0,SUM(E108:I108),""))</f>
        <v/>
      </c>
      <c r="P108" s="8" t="str">
        <f aca="false">IF(A108="","",YEAR(A108)&amp;"-"&amp;RIGHT("0"&amp;MONTH(A108),2))</f>
        <v/>
      </c>
      <c r="Q108" s="41" t="str">
        <f aca="false">IF(OR(A108="",C108=""),"",C108*IFERROR(INDEX(Paramètres!$D$8:$D$17,MATCH(B108,Paramètres!$A$8:$A$17,0)),0))</f>
        <v/>
      </c>
    </row>
    <row r="109" customFormat="false" ht="19.5" hidden="false" customHeight="true" outlineLevel="0" collapsed="false">
      <c r="A109" s="7"/>
      <c r="B109" s="35"/>
      <c r="C109" s="36"/>
      <c r="D109" s="37"/>
      <c r="E109" s="37"/>
      <c r="F109" s="37"/>
      <c r="G109" s="37"/>
      <c r="H109" s="37"/>
      <c r="I109" s="37"/>
      <c r="J109" s="38"/>
      <c r="K109" s="35"/>
      <c r="L109" s="39"/>
      <c r="M109" s="39"/>
      <c r="N109" s="35"/>
      <c r="O109" s="40" t="str">
        <f aca="false">IF(D109&lt;&gt;"",D109,IF(COUNT(E109:I109)&gt;0,SUM(E109:I109),""))</f>
        <v/>
      </c>
      <c r="P109" s="8" t="str">
        <f aca="false">IF(A109="","",YEAR(A109)&amp;"-"&amp;RIGHT("0"&amp;MONTH(A109),2))</f>
        <v/>
      </c>
      <c r="Q109" s="41" t="str">
        <f aca="false">IF(OR(A109="",C109=""),"",C109*IFERROR(INDEX(Paramètres!$D$8:$D$17,MATCH(B109,Paramètres!$A$8:$A$17,0)),0))</f>
        <v/>
      </c>
    </row>
    <row r="110" customFormat="false" ht="19.5" hidden="false" customHeight="true" outlineLevel="0" collapsed="false">
      <c r="A110" s="7"/>
      <c r="B110" s="35"/>
      <c r="C110" s="36"/>
      <c r="D110" s="37"/>
      <c r="E110" s="37"/>
      <c r="F110" s="37"/>
      <c r="G110" s="37"/>
      <c r="H110" s="37"/>
      <c r="I110" s="37"/>
      <c r="J110" s="38"/>
      <c r="K110" s="35"/>
      <c r="L110" s="39"/>
      <c r="M110" s="39"/>
      <c r="N110" s="35"/>
      <c r="O110" s="40" t="str">
        <f aca="false">IF(D110&lt;&gt;"",D110,IF(COUNT(E110:I110)&gt;0,SUM(E110:I110),""))</f>
        <v/>
      </c>
      <c r="P110" s="8" t="str">
        <f aca="false">IF(A110="","",YEAR(A110)&amp;"-"&amp;RIGHT("0"&amp;MONTH(A110),2))</f>
        <v/>
      </c>
      <c r="Q110" s="41" t="str">
        <f aca="false">IF(OR(A110="",C110=""),"",C110*IFERROR(INDEX(Paramètres!$D$8:$D$17,MATCH(B110,Paramètres!$A$8:$A$17,0)),0))</f>
        <v/>
      </c>
    </row>
    <row r="111" customFormat="false" ht="19.5" hidden="false" customHeight="true" outlineLevel="0" collapsed="false">
      <c r="A111" s="7"/>
      <c r="B111" s="35"/>
      <c r="C111" s="36"/>
      <c r="D111" s="37"/>
      <c r="E111" s="37"/>
      <c r="F111" s="37"/>
      <c r="G111" s="37"/>
      <c r="H111" s="37"/>
      <c r="I111" s="37"/>
      <c r="J111" s="38"/>
      <c r="K111" s="35"/>
      <c r="L111" s="39"/>
      <c r="M111" s="39"/>
      <c r="N111" s="35"/>
      <c r="O111" s="40" t="str">
        <f aca="false">IF(D111&lt;&gt;"",D111,IF(COUNT(E111:I111)&gt;0,SUM(E111:I111),""))</f>
        <v/>
      </c>
      <c r="P111" s="8" t="str">
        <f aca="false">IF(A111="","",YEAR(A111)&amp;"-"&amp;RIGHT("0"&amp;MONTH(A111),2))</f>
        <v/>
      </c>
      <c r="Q111" s="41" t="str">
        <f aca="false">IF(OR(A111="",C111=""),"",C111*IFERROR(INDEX(Paramètres!$D$8:$D$17,MATCH(B111,Paramètres!$A$8:$A$17,0)),0))</f>
        <v/>
      </c>
    </row>
    <row r="112" customFormat="false" ht="19.5" hidden="false" customHeight="true" outlineLevel="0" collapsed="false">
      <c r="A112" s="7"/>
      <c r="B112" s="35"/>
      <c r="C112" s="36"/>
      <c r="D112" s="37"/>
      <c r="E112" s="37"/>
      <c r="F112" s="37"/>
      <c r="G112" s="37"/>
      <c r="H112" s="37"/>
      <c r="I112" s="37"/>
      <c r="J112" s="38"/>
      <c r="K112" s="35"/>
      <c r="L112" s="39"/>
      <c r="M112" s="39"/>
      <c r="N112" s="35"/>
      <c r="O112" s="40" t="str">
        <f aca="false">IF(D112&lt;&gt;"",D112,IF(COUNT(E112:I112)&gt;0,SUM(E112:I112),""))</f>
        <v/>
      </c>
      <c r="P112" s="8" t="str">
        <f aca="false">IF(A112="","",YEAR(A112)&amp;"-"&amp;RIGHT("0"&amp;MONTH(A112),2))</f>
        <v/>
      </c>
      <c r="Q112" s="41" t="str">
        <f aca="false">IF(OR(A112="",C112=""),"",C112*IFERROR(INDEX(Paramètres!$D$8:$D$17,MATCH(B112,Paramètres!$A$8:$A$17,0)),0))</f>
        <v/>
      </c>
    </row>
    <row r="113" customFormat="false" ht="19.5" hidden="false" customHeight="true" outlineLevel="0" collapsed="false">
      <c r="A113" s="7"/>
      <c r="B113" s="35"/>
      <c r="C113" s="36"/>
      <c r="D113" s="37"/>
      <c r="E113" s="37"/>
      <c r="F113" s="37"/>
      <c r="G113" s="37"/>
      <c r="H113" s="37"/>
      <c r="I113" s="37"/>
      <c r="J113" s="38"/>
      <c r="K113" s="35"/>
      <c r="L113" s="39"/>
      <c r="M113" s="39"/>
      <c r="N113" s="35"/>
      <c r="O113" s="40" t="str">
        <f aca="false">IF(D113&lt;&gt;"",D113,IF(COUNT(E113:I113)&gt;0,SUM(E113:I113),""))</f>
        <v/>
      </c>
      <c r="P113" s="8" t="str">
        <f aca="false">IF(A113="","",YEAR(A113)&amp;"-"&amp;RIGHT("0"&amp;MONTH(A113),2))</f>
        <v/>
      </c>
      <c r="Q113" s="41" t="str">
        <f aca="false">IF(OR(A113="",C113=""),"",C113*IFERROR(INDEX(Paramètres!$D$8:$D$17,MATCH(B113,Paramètres!$A$8:$A$17,0)),0))</f>
        <v/>
      </c>
    </row>
    <row r="114" customFormat="false" ht="19.5" hidden="false" customHeight="true" outlineLevel="0" collapsed="false">
      <c r="A114" s="7"/>
      <c r="B114" s="35"/>
      <c r="C114" s="36"/>
      <c r="D114" s="37"/>
      <c r="E114" s="37"/>
      <c r="F114" s="37"/>
      <c r="G114" s="37"/>
      <c r="H114" s="37"/>
      <c r="I114" s="37"/>
      <c r="J114" s="38"/>
      <c r="K114" s="35"/>
      <c r="L114" s="39"/>
      <c r="M114" s="39"/>
      <c r="N114" s="35"/>
      <c r="O114" s="40" t="str">
        <f aca="false">IF(D114&lt;&gt;"",D114,IF(COUNT(E114:I114)&gt;0,SUM(E114:I114),""))</f>
        <v/>
      </c>
      <c r="P114" s="8" t="str">
        <f aca="false">IF(A114="","",YEAR(A114)&amp;"-"&amp;RIGHT("0"&amp;MONTH(A114),2))</f>
        <v/>
      </c>
      <c r="Q114" s="41" t="str">
        <f aca="false">IF(OR(A114="",C114=""),"",C114*IFERROR(INDEX(Paramètres!$D$8:$D$17,MATCH(B114,Paramètres!$A$8:$A$17,0)),0))</f>
        <v/>
      </c>
    </row>
    <row r="115" customFormat="false" ht="19.5" hidden="false" customHeight="true" outlineLevel="0" collapsed="false">
      <c r="A115" s="7"/>
      <c r="B115" s="35"/>
      <c r="C115" s="36"/>
      <c r="D115" s="37"/>
      <c r="E115" s="37"/>
      <c r="F115" s="37"/>
      <c r="G115" s="37"/>
      <c r="H115" s="37"/>
      <c r="I115" s="37"/>
      <c r="J115" s="38"/>
      <c r="K115" s="35"/>
      <c r="L115" s="39"/>
      <c r="M115" s="39"/>
      <c r="N115" s="35"/>
      <c r="O115" s="40" t="str">
        <f aca="false">IF(D115&lt;&gt;"",D115,IF(COUNT(E115:I115)&gt;0,SUM(E115:I115),""))</f>
        <v/>
      </c>
      <c r="P115" s="8" t="str">
        <f aca="false">IF(A115="","",YEAR(A115)&amp;"-"&amp;RIGHT("0"&amp;MONTH(A115),2))</f>
        <v/>
      </c>
      <c r="Q115" s="41" t="str">
        <f aca="false">IF(OR(A115="",C115=""),"",C115*IFERROR(INDEX(Paramètres!$D$8:$D$17,MATCH(B115,Paramètres!$A$8:$A$17,0)),0))</f>
        <v/>
      </c>
    </row>
    <row r="116" customFormat="false" ht="19.5" hidden="false" customHeight="true" outlineLevel="0" collapsed="false">
      <c r="A116" s="7"/>
      <c r="B116" s="35"/>
      <c r="C116" s="36"/>
      <c r="D116" s="37"/>
      <c r="E116" s="37"/>
      <c r="F116" s="37"/>
      <c r="G116" s="37"/>
      <c r="H116" s="37"/>
      <c r="I116" s="37"/>
      <c r="J116" s="38"/>
      <c r="K116" s="35"/>
      <c r="L116" s="39"/>
      <c r="M116" s="39"/>
      <c r="N116" s="35"/>
      <c r="O116" s="40" t="str">
        <f aca="false">IF(D116&lt;&gt;"",D116,IF(COUNT(E116:I116)&gt;0,SUM(E116:I116),""))</f>
        <v/>
      </c>
      <c r="P116" s="8" t="str">
        <f aca="false">IF(A116="","",YEAR(A116)&amp;"-"&amp;RIGHT("0"&amp;MONTH(A116),2))</f>
        <v/>
      </c>
      <c r="Q116" s="41" t="str">
        <f aca="false">IF(OR(A116="",C116=""),"",C116*IFERROR(INDEX(Paramètres!$D$8:$D$17,MATCH(B116,Paramètres!$A$8:$A$17,0)),0))</f>
        <v/>
      </c>
    </row>
    <row r="117" customFormat="false" ht="19.5" hidden="false" customHeight="true" outlineLevel="0" collapsed="false">
      <c r="A117" s="7"/>
      <c r="B117" s="35"/>
      <c r="C117" s="36"/>
      <c r="D117" s="37"/>
      <c r="E117" s="37"/>
      <c r="F117" s="37"/>
      <c r="G117" s="37"/>
      <c r="H117" s="37"/>
      <c r="I117" s="37"/>
      <c r="J117" s="38"/>
      <c r="K117" s="35"/>
      <c r="L117" s="39"/>
      <c r="M117" s="39"/>
      <c r="N117" s="35"/>
      <c r="O117" s="40" t="str">
        <f aca="false">IF(D117&lt;&gt;"",D117,IF(COUNT(E117:I117)&gt;0,SUM(E117:I117),""))</f>
        <v/>
      </c>
      <c r="P117" s="8" t="str">
        <f aca="false">IF(A117="","",YEAR(A117)&amp;"-"&amp;RIGHT("0"&amp;MONTH(A117),2))</f>
        <v/>
      </c>
      <c r="Q117" s="41" t="str">
        <f aca="false">IF(OR(A117="",C117=""),"",C117*IFERROR(INDEX(Paramètres!$D$8:$D$17,MATCH(B117,Paramètres!$A$8:$A$17,0)),0))</f>
        <v/>
      </c>
    </row>
    <row r="118" customFormat="false" ht="19.5" hidden="false" customHeight="true" outlineLevel="0" collapsed="false">
      <c r="A118" s="7"/>
      <c r="B118" s="35"/>
      <c r="C118" s="36"/>
      <c r="D118" s="37"/>
      <c r="E118" s="37"/>
      <c r="F118" s="37"/>
      <c r="G118" s="37"/>
      <c r="H118" s="37"/>
      <c r="I118" s="37"/>
      <c r="J118" s="38"/>
      <c r="K118" s="35"/>
      <c r="L118" s="39"/>
      <c r="M118" s="39"/>
      <c r="N118" s="35"/>
      <c r="O118" s="40" t="str">
        <f aca="false">IF(D118&lt;&gt;"",D118,IF(COUNT(E118:I118)&gt;0,SUM(E118:I118),""))</f>
        <v/>
      </c>
      <c r="P118" s="8" t="str">
        <f aca="false">IF(A118="","",YEAR(A118)&amp;"-"&amp;RIGHT("0"&amp;MONTH(A118),2))</f>
        <v/>
      </c>
      <c r="Q118" s="41" t="str">
        <f aca="false">IF(OR(A118="",C118=""),"",C118*IFERROR(INDEX(Paramètres!$D$8:$D$17,MATCH(B118,Paramètres!$A$8:$A$17,0)),0))</f>
        <v/>
      </c>
    </row>
    <row r="119" customFormat="false" ht="19.5" hidden="false" customHeight="true" outlineLevel="0" collapsed="false">
      <c r="A119" s="7"/>
      <c r="B119" s="35"/>
      <c r="C119" s="36"/>
      <c r="D119" s="37"/>
      <c r="E119" s="37"/>
      <c r="F119" s="37"/>
      <c r="G119" s="37"/>
      <c r="H119" s="37"/>
      <c r="I119" s="37"/>
      <c r="J119" s="38"/>
      <c r="K119" s="35"/>
      <c r="L119" s="39"/>
      <c r="M119" s="39"/>
      <c r="N119" s="35"/>
      <c r="O119" s="40" t="str">
        <f aca="false">IF(D119&lt;&gt;"",D119,IF(COUNT(E119:I119)&gt;0,SUM(E119:I119),""))</f>
        <v/>
      </c>
      <c r="P119" s="8" t="str">
        <f aca="false">IF(A119="","",YEAR(A119)&amp;"-"&amp;RIGHT("0"&amp;MONTH(A119),2))</f>
        <v/>
      </c>
      <c r="Q119" s="41" t="str">
        <f aca="false">IF(OR(A119="",C119=""),"",C119*IFERROR(INDEX(Paramètres!$D$8:$D$17,MATCH(B119,Paramètres!$A$8:$A$17,0)),0))</f>
        <v/>
      </c>
    </row>
    <row r="120" customFormat="false" ht="19.5" hidden="false" customHeight="true" outlineLevel="0" collapsed="false">
      <c r="A120" s="7"/>
      <c r="B120" s="35"/>
      <c r="C120" s="36"/>
      <c r="D120" s="37"/>
      <c r="E120" s="37"/>
      <c r="F120" s="37"/>
      <c r="G120" s="37"/>
      <c r="H120" s="37"/>
      <c r="I120" s="37"/>
      <c r="J120" s="38"/>
      <c r="K120" s="35"/>
      <c r="L120" s="39"/>
      <c r="M120" s="39"/>
      <c r="N120" s="35"/>
      <c r="O120" s="40" t="str">
        <f aca="false">IF(D120&lt;&gt;"",D120,IF(COUNT(E120:I120)&gt;0,SUM(E120:I120),""))</f>
        <v/>
      </c>
      <c r="P120" s="8" t="str">
        <f aca="false">IF(A120="","",YEAR(A120)&amp;"-"&amp;RIGHT("0"&amp;MONTH(A120),2))</f>
        <v/>
      </c>
      <c r="Q120" s="41" t="str">
        <f aca="false">IF(OR(A120="",C120=""),"",C120*IFERROR(INDEX(Paramètres!$D$8:$D$17,MATCH(B120,Paramètres!$A$8:$A$17,0)),0))</f>
        <v/>
      </c>
    </row>
    <row r="121" customFormat="false" ht="19.5" hidden="false" customHeight="true" outlineLevel="0" collapsed="false">
      <c r="A121" s="7"/>
      <c r="B121" s="35"/>
      <c r="C121" s="36"/>
      <c r="D121" s="37"/>
      <c r="E121" s="37"/>
      <c r="F121" s="37"/>
      <c r="G121" s="37"/>
      <c r="H121" s="37"/>
      <c r="I121" s="37"/>
      <c r="J121" s="38"/>
      <c r="K121" s="35"/>
      <c r="L121" s="39"/>
      <c r="M121" s="39"/>
      <c r="N121" s="35"/>
      <c r="O121" s="40" t="str">
        <f aca="false">IF(D121&lt;&gt;"",D121,IF(COUNT(E121:I121)&gt;0,SUM(E121:I121),""))</f>
        <v/>
      </c>
      <c r="P121" s="8" t="str">
        <f aca="false">IF(A121="","",YEAR(A121)&amp;"-"&amp;RIGHT("0"&amp;MONTH(A121),2))</f>
        <v/>
      </c>
      <c r="Q121" s="41" t="str">
        <f aca="false">IF(OR(A121="",C121=""),"",C121*IFERROR(INDEX(Paramètres!$D$8:$D$17,MATCH(B121,Paramètres!$A$8:$A$17,0)),0))</f>
        <v/>
      </c>
    </row>
    <row r="122" customFormat="false" ht="19.5" hidden="false" customHeight="true" outlineLevel="0" collapsed="false">
      <c r="A122" s="7"/>
      <c r="B122" s="35"/>
      <c r="C122" s="36"/>
      <c r="D122" s="37"/>
      <c r="E122" s="37"/>
      <c r="F122" s="37"/>
      <c r="G122" s="37"/>
      <c r="H122" s="37"/>
      <c r="I122" s="37"/>
      <c r="J122" s="38"/>
      <c r="K122" s="35"/>
      <c r="L122" s="39"/>
      <c r="M122" s="39"/>
      <c r="N122" s="35"/>
      <c r="O122" s="40" t="str">
        <f aca="false">IF(D122&lt;&gt;"",D122,IF(COUNT(E122:I122)&gt;0,SUM(E122:I122),""))</f>
        <v/>
      </c>
      <c r="P122" s="8" t="str">
        <f aca="false">IF(A122="","",YEAR(A122)&amp;"-"&amp;RIGHT("0"&amp;MONTH(A122),2))</f>
        <v/>
      </c>
      <c r="Q122" s="41" t="str">
        <f aca="false">IF(OR(A122="",C122=""),"",C122*IFERROR(INDEX(Paramètres!$D$8:$D$17,MATCH(B122,Paramètres!$A$8:$A$17,0)),0))</f>
        <v/>
      </c>
    </row>
    <row r="123" customFormat="false" ht="19.5" hidden="false" customHeight="true" outlineLevel="0" collapsed="false">
      <c r="A123" s="7"/>
      <c r="B123" s="35"/>
      <c r="C123" s="36"/>
      <c r="D123" s="37"/>
      <c r="E123" s="37"/>
      <c r="F123" s="37"/>
      <c r="G123" s="37"/>
      <c r="H123" s="37"/>
      <c r="I123" s="37"/>
      <c r="J123" s="38"/>
      <c r="K123" s="35"/>
      <c r="L123" s="39"/>
      <c r="M123" s="39"/>
      <c r="N123" s="35"/>
      <c r="O123" s="40" t="str">
        <f aca="false">IF(D123&lt;&gt;"",D123,IF(COUNT(E123:I123)&gt;0,SUM(E123:I123),""))</f>
        <v/>
      </c>
      <c r="P123" s="8" t="str">
        <f aca="false">IF(A123="","",YEAR(A123)&amp;"-"&amp;RIGHT("0"&amp;MONTH(A123),2))</f>
        <v/>
      </c>
      <c r="Q123" s="41" t="str">
        <f aca="false">IF(OR(A123="",C123=""),"",C123*IFERROR(INDEX(Paramètres!$D$8:$D$17,MATCH(B123,Paramètres!$A$8:$A$17,0)),0))</f>
        <v/>
      </c>
    </row>
    <row r="124" customFormat="false" ht="19.5" hidden="false" customHeight="true" outlineLevel="0" collapsed="false">
      <c r="A124" s="7"/>
      <c r="B124" s="35"/>
      <c r="C124" s="36"/>
      <c r="D124" s="37"/>
      <c r="E124" s="37"/>
      <c r="F124" s="37"/>
      <c r="G124" s="37"/>
      <c r="H124" s="37"/>
      <c r="I124" s="37"/>
      <c r="J124" s="38"/>
      <c r="K124" s="35"/>
      <c r="L124" s="39"/>
      <c r="M124" s="39"/>
      <c r="N124" s="35"/>
      <c r="O124" s="40" t="str">
        <f aca="false">IF(D124&lt;&gt;"",D124,IF(COUNT(E124:I124)&gt;0,SUM(E124:I124),""))</f>
        <v/>
      </c>
      <c r="P124" s="8" t="str">
        <f aca="false">IF(A124="","",YEAR(A124)&amp;"-"&amp;RIGHT("0"&amp;MONTH(A124),2))</f>
        <v/>
      </c>
      <c r="Q124" s="41" t="str">
        <f aca="false">IF(OR(A124="",C124=""),"",C124*IFERROR(INDEX(Paramètres!$D$8:$D$17,MATCH(B124,Paramètres!$A$8:$A$17,0)),0))</f>
        <v/>
      </c>
    </row>
    <row r="125" customFormat="false" ht="19.5" hidden="false" customHeight="true" outlineLevel="0" collapsed="false">
      <c r="A125" s="7"/>
      <c r="B125" s="35"/>
      <c r="C125" s="36"/>
      <c r="D125" s="37"/>
      <c r="E125" s="37"/>
      <c r="F125" s="37"/>
      <c r="G125" s="37"/>
      <c r="H125" s="37"/>
      <c r="I125" s="37"/>
      <c r="J125" s="38"/>
      <c r="K125" s="35"/>
      <c r="L125" s="39"/>
      <c r="M125" s="39"/>
      <c r="N125" s="35"/>
      <c r="O125" s="40" t="str">
        <f aca="false">IF(D125&lt;&gt;"",D125,IF(COUNT(E125:I125)&gt;0,SUM(E125:I125),""))</f>
        <v/>
      </c>
      <c r="P125" s="8" t="str">
        <f aca="false">IF(A125="","",YEAR(A125)&amp;"-"&amp;RIGHT("0"&amp;MONTH(A125),2))</f>
        <v/>
      </c>
      <c r="Q125" s="41" t="str">
        <f aca="false">IF(OR(A125="",C125=""),"",C125*IFERROR(INDEX(Paramètres!$D$8:$D$17,MATCH(B125,Paramètres!$A$8:$A$17,0)),0))</f>
        <v/>
      </c>
    </row>
    <row r="126" customFormat="false" ht="19.5" hidden="false" customHeight="true" outlineLevel="0" collapsed="false">
      <c r="A126" s="7"/>
      <c r="B126" s="35"/>
      <c r="C126" s="36"/>
      <c r="D126" s="37"/>
      <c r="E126" s="37"/>
      <c r="F126" s="37"/>
      <c r="G126" s="37"/>
      <c r="H126" s="37"/>
      <c r="I126" s="37"/>
      <c r="J126" s="38"/>
      <c r="K126" s="35"/>
      <c r="L126" s="39"/>
      <c r="M126" s="39"/>
      <c r="N126" s="35"/>
      <c r="O126" s="40" t="str">
        <f aca="false">IF(D126&lt;&gt;"",D126,IF(COUNT(E126:I126)&gt;0,SUM(E126:I126),""))</f>
        <v/>
      </c>
      <c r="P126" s="8" t="str">
        <f aca="false">IF(A126="","",YEAR(A126)&amp;"-"&amp;RIGHT("0"&amp;MONTH(A126),2))</f>
        <v/>
      </c>
      <c r="Q126" s="41" t="str">
        <f aca="false">IF(OR(A126="",C126=""),"",C126*IFERROR(INDEX(Paramètres!$D$8:$D$17,MATCH(B126,Paramètres!$A$8:$A$17,0)),0))</f>
        <v/>
      </c>
    </row>
    <row r="127" customFormat="false" ht="19.5" hidden="false" customHeight="true" outlineLevel="0" collapsed="false">
      <c r="A127" s="7"/>
      <c r="B127" s="35"/>
      <c r="C127" s="36"/>
      <c r="D127" s="37"/>
      <c r="E127" s="37"/>
      <c r="F127" s="37"/>
      <c r="G127" s="37"/>
      <c r="H127" s="37"/>
      <c r="I127" s="37"/>
      <c r="J127" s="38"/>
      <c r="K127" s="35"/>
      <c r="L127" s="39"/>
      <c r="M127" s="39"/>
      <c r="N127" s="35"/>
      <c r="O127" s="40" t="str">
        <f aca="false">IF(D127&lt;&gt;"",D127,IF(COUNT(E127:I127)&gt;0,SUM(E127:I127),""))</f>
        <v/>
      </c>
      <c r="P127" s="8" t="str">
        <f aca="false">IF(A127="","",YEAR(A127)&amp;"-"&amp;RIGHT("0"&amp;MONTH(A127),2))</f>
        <v/>
      </c>
      <c r="Q127" s="41" t="str">
        <f aca="false">IF(OR(A127="",C127=""),"",C127*IFERROR(INDEX(Paramètres!$D$8:$D$17,MATCH(B127,Paramètres!$A$8:$A$17,0)),0))</f>
        <v/>
      </c>
    </row>
    <row r="128" customFormat="false" ht="19.5" hidden="false" customHeight="true" outlineLevel="0" collapsed="false">
      <c r="A128" s="7"/>
      <c r="B128" s="35"/>
      <c r="C128" s="36"/>
      <c r="D128" s="37"/>
      <c r="E128" s="37"/>
      <c r="F128" s="37"/>
      <c r="G128" s="37"/>
      <c r="H128" s="37"/>
      <c r="I128" s="37"/>
      <c r="J128" s="38"/>
      <c r="K128" s="35"/>
      <c r="L128" s="39"/>
      <c r="M128" s="39"/>
      <c r="N128" s="35"/>
      <c r="O128" s="40" t="str">
        <f aca="false">IF(D128&lt;&gt;"",D128,IF(COUNT(E128:I128)&gt;0,SUM(E128:I128),""))</f>
        <v/>
      </c>
      <c r="P128" s="8" t="str">
        <f aca="false">IF(A128="","",YEAR(A128)&amp;"-"&amp;RIGHT("0"&amp;MONTH(A128),2))</f>
        <v/>
      </c>
      <c r="Q128" s="41" t="str">
        <f aca="false">IF(OR(A128="",C128=""),"",C128*IFERROR(INDEX(Paramètres!$D$8:$D$17,MATCH(B128,Paramètres!$A$8:$A$17,0)),0))</f>
        <v/>
      </c>
    </row>
    <row r="129" customFormat="false" ht="19.5" hidden="false" customHeight="true" outlineLevel="0" collapsed="false">
      <c r="A129" s="7"/>
      <c r="B129" s="35"/>
      <c r="C129" s="36"/>
      <c r="D129" s="37"/>
      <c r="E129" s="37"/>
      <c r="F129" s="37"/>
      <c r="G129" s="37"/>
      <c r="H129" s="37"/>
      <c r="I129" s="37"/>
      <c r="J129" s="38"/>
      <c r="K129" s="35"/>
      <c r="L129" s="39"/>
      <c r="M129" s="39"/>
      <c r="N129" s="35"/>
      <c r="O129" s="40" t="str">
        <f aca="false">IF(D129&lt;&gt;"",D129,IF(COUNT(E129:I129)&gt;0,SUM(E129:I129),""))</f>
        <v/>
      </c>
      <c r="P129" s="8" t="str">
        <f aca="false">IF(A129="","",YEAR(A129)&amp;"-"&amp;RIGHT("0"&amp;MONTH(A129),2))</f>
        <v/>
      </c>
      <c r="Q129" s="41" t="str">
        <f aca="false">IF(OR(A129="",C129=""),"",C129*IFERROR(INDEX(Paramètres!$D$8:$D$17,MATCH(B129,Paramètres!$A$8:$A$17,0)),0))</f>
        <v/>
      </c>
    </row>
    <row r="130" customFormat="false" ht="19.5" hidden="false" customHeight="true" outlineLevel="0" collapsed="false">
      <c r="A130" s="7"/>
      <c r="B130" s="35"/>
      <c r="C130" s="36"/>
      <c r="D130" s="37"/>
      <c r="E130" s="37"/>
      <c r="F130" s="37"/>
      <c r="G130" s="37"/>
      <c r="H130" s="37"/>
      <c r="I130" s="37"/>
      <c r="J130" s="38"/>
      <c r="K130" s="35"/>
      <c r="L130" s="39"/>
      <c r="M130" s="39"/>
      <c r="N130" s="35"/>
      <c r="O130" s="40" t="str">
        <f aca="false">IF(D130&lt;&gt;"",D130,IF(COUNT(E130:I130)&gt;0,SUM(E130:I130),""))</f>
        <v/>
      </c>
      <c r="P130" s="8" t="str">
        <f aca="false">IF(A130="","",YEAR(A130)&amp;"-"&amp;RIGHT("0"&amp;MONTH(A130),2))</f>
        <v/>
      </c>
      <c r="Q130" s="41" t="str">
        <f aca="false">IF(OR(A130="",C130=""),"",C130*IFERROR(INDEX(Paramètres!$D$8:$D$17,MATCH(B130,Paramètres!$A$8:$A$17,0)),0))</f>
        <v/>
      </c>
    </row>
    <row r="131" customFormat="false" ht="19.5" hidden="false" customHeight="true" outlineLevel="0" collapsed="false">
      <c r="A131" s="7"/>
      <c r="B131" s="35"/>
      <c r="C131" s="36"/>
      <c r="D131" s="37"/>
      <c r="E131" s="37"/>
      <c r="F131" s="37"/>
      <c r="G131" s="37"/>
      <c r="H131" s="37"/>
      <c r="I131" s="37"/>
      <c r="J131" s="38"/>
      <c r="K131" s="35"/>
      <c r="L131" s="39"/>
      <c r="M131" s="39"/>
      <c r="N131" s="35"/>
      <c r="O131" s="40" t="str">
        <f aca="false">IF(D131&lt;&gt;"",D131,IF(COUNT(E131:I131)&gt;0,SUM(E131:I131),""))</f>
        <v/>
      </c>
      <c r="P131" s="8" t="str">
        <f aca="false">IF(A131="","",YEAR(A131)&amp;"-"&amp;RIGHT("0"&amp;MONTH(A131),2))</f>
        <v/>
      </c>
      <c r="Q131" s="41" t="str">
        <f aca="false">IF(OR(A131="",C131=""),"",C131*IFERROR(INDEX(Paramètres!$D$8:$D$17,MATCH(B131,Paramètres!$A$8:$A$17,0)),0))</f>
        <v/>
      </c>
    </row>
    <row r="132" customFormat="false" ht="19.5" hidden="false" customHeight="true" outlineLevel="0" collapsed="false">
      <c r="A132" s="7"/>
      <c r="B132" s="35"/>
      <c r="C132" s="36"/>
      <c r="D132" s="37"/>
      <c r="E132" s="37"/>
      <c r="F132" s="37"/>
      <c r="G132" s="37"/>
      <c r="H132" s="37"/>
      <c r="I132" s="37"/>
      <c r="J132" s="38"/>
      <c r="K132" s="35"/>
      <c r="L132" s="39"/>
      <c r="M132" s="39"/>
      <c r="N132" s="35"/>
      <c r="O132" s="40" t="str">
        <f aca="false">IF(D132&lt;&gt;"",D132,IF(COUNT(E132:I132)&gt;0,SUM(E132:I132),""))</f>
        <v/>
      </c>
      <c r="P132" s="8" t="str">
        <f aca="false">IF(A132="","",YEAR(A132)&amp;"-"&amp;RIGHT("0"&amp;MONTH(A132),2))</f>
        <v/>
      </c>
      <c r="Q132" s="41" t="str">
        <f aca="false">IF(OR(A132="",C132=""),"",C132*IFERROR(INDEX(Paramètres!$D$8:$D$17,MATCH(B132,Paramètres!$A$8:$A$17,0)),0))</f>
        <v/>
      </c>
    </row>
    <row r="133" customFormat="false" ht="19.5" hidden="false" customHeight="true" outlineLevel="0" collapsed="false">
      <c r="A133" s="7"/>
      <c r="B133" s="35"/>
      <c r="C133" s="36"/>
      <c r="D133" s="37"/>
      <c r="E133" s="37"/>
      <c r="F133" s="37"/>
      <c r="G133" s="37"/>
      <c r="H133" s="37"/>
      <c r="I133" s="37"/>
      <c r="J133" s="38"/>
      <c r="K133" s="35"/>
      <c r="L133" s="39"/>
      <c r="M133" s="39"/>
      <c r="N133" s="35"/>
      <c r="O133" s="40" t="str">
        <f aca="false">IF(D133&lt;&gt;"",D133,IF(COUNT(E133:I133)&gt;0,SUM(E133:I133),""))</f>
        <v/>
      </c>
      <c r="P133" s="8" t="str">
        <f aca="false">IF(A133="","",YEAR(A133)&amp;"-"&amp;RIGHT("0"&amp;MONTH(A133),2))</f>
        <v/>
      </c>
      <c r="Q133" s="41" t="str">
        <f aca="false">IF(OR(A133="",C133=""),"",C133*IFERROR(INDEX(Paramètres!$D$8:$D$17,MATCH(B133,Paramètres!$A$8:$A$17,0)),0))</f>
        <v/>
      </c>
    </row>
    <row r="134" customFormat="false" ht="19.5" hidden="false" customHeight="true" outlineLevel="0" collapsed="false">
      <c r="A134" s="7"/>
      <c r="B134" s="35"/>
      <c r="C134" s="36"/>
      <c r="D134" s="37"/>
      <c r="E134" s="37"/>
      <c r="F134" s="37"/>
      <c r="G134" s="37"/>
      <c r="H134" s="37"/>
      <c r="I134" s="37"/>
      <c r="J134" s="38"/>
      <c r="K134" s="35"/>
      <c r="L134" s="39"/>
      <c r="M134" s="39"/>
      <c r="N134" s="35"/>
      <c r="O134" s="40" t="str">
        <f aca="false">IF(D134&lt;&gt;"",D134,IF(COUNT(E134:I134)&gt;0,SUM(E134:I134),""))</f>
        <v/>
      </c>
      <c r="P134" s="8" t="str">
        <f aca="false">IF(A134="","",YEAR(A134)&amp;"-"&amp;RIGHT("0"&amp;MONTH(A134),2))</f>
        <v/>
      </c>
      <c r="Q134" s="41" t="str">
        <f aca="false">IF(OR(A134="",C134=""),"",C134*IFERROR(INDEX(Paramètres!$D$8:$D$17,MATCH(B134,Paramètres!$A$8:$A$17,0)),0))</f>
        <v/>
      </c>
    </row>
    <row r="135" customFormat="false" ht="19.5" hidden="false" customHeight="true" outlineLevel="0" collapsed="false">
      <c r="A135" s="7"/>
      <c r="B135" s="35"/>
      <c r="C135" s="36"/>
      <c r="D135" s="37"/>
      <c r="E135" s="37"/>
      <c r="F135" s="37"/>
      <c r="G135" s="37"/>
      <c r="H135" s="37"/>
      <c r="I135" s="37"/>
      <c r="J135" s="38"/>
      <c r="K135" s="35"/>
      <c r="L135" s="39"/>
      <c r="M135" s="39"/>
      <c r="N135" s="35"/>
      <c r="O135" s="40" t="str">
        <f aca="false">IF(D135&lt;&gt;"",D135,IF(COUNT(E135:I135)&gt;0,SUM(E135:I135),""))</f>
        <v/>
      </c>
      <c r="P135" s="8" t="str">
        <f aca="false">IF(A135="","",YEAR(A135)&amp;"-"&amp;RIGHT("0"&amp;MONTH(A135),2))</f>
        <v/>
      </c>
      <c r="Q135" s="41" t="str">
        <f aca="false">IF(OR(A135="",C135=""),"",C135*IFERROR(INDEX(Paramètres!$D$8:$D$17,MATCH(B135,Paramètres!$A$8:$A$17,0)),0))</f>
        <v/>
      </c>
    </row>
    <row r="136" customFormat="false" ht="19.5" hidden="false" customHeight="true" outlineLevel="0" collapsed="false">
      <c r="A136" s="7"/>
      <c r="B136" s="35"/>
      <c r="C136" s="36"/>
      <c r="D136" s="37"/>
      <c r="E136" s="37"/>
      <c r="F136" s="37"/>
      <c r="G136" s="37"/>
      <c r="H136" s="37"/>
      <c r="I136" s="37"/>
      <c r="J136" s="38"/>
      <c r="K136" s="35"/>
      <c r="L136" s="39"/>
      <c r="M136" s="39"/>
      <c r="N136" s="35"/>
      <c r="O136" s="40" t="str">
        <f aca="false">IF(D136&lt;&gt;"",D136,IF(COUNT(E136:I136)&gt;0,SUM(E136:I136),""))</f>
        <v/>
      </c>
      <c r="P136" s="8" t="str">
        <f aca="false">IF(A136="","",YEAR(A136)&amp;"-"&amp;RIGHT("0"&amp;MONTH(A136),2))</f>
        <v/>
      </c>
      <c r="Q136" s="41" t="str">
        <f aca="false">IF(OR(A136="",C136=""),"",C136*IFERROR(INDEX(Paramètres!$D$8:$D$17,MATCH(B136,Paramètres!$A$8:$A$17,0)),0))</f>
        <v/>
      </c>
    </row>
    <row r="137" customFormat="false" ht="19.5" hidden="false" customHeight="true" outlineLevel="0" collapsed="false">
      <c r="A137" s="7"/>
      <c r="B137" s="35"/>
      <c r="C137" s="36"/>
      <c r="D137" s="37"/>
      <c r="E137" s="37"/>
      <c r="F137" s="37"/>
      <c r="G137" s="37"/>
      <c r="H137" s="37"/>
      <c r="I137" s="37"/>
      <c r="J137" s="38"/>
      <c r="K137" s="35"/>
      <c r="L137" s="39"/>
      <c r="M137" s="39"/>
      <c r="N137" s="35"/>
      <c r="O137" s="40" t="str">
        <f aca="false">IF(D137&lt;&gt;"",D137,IF(COUNT(E137:I137)&gt;0,SUM(E137:I137),""))</f>
        <v/>
      </c>
      <c r="P137" s="8" t="str">
        <f aca="false">IF(A137="","",YEAR(A137)&amp;"-"&amp;RIGHT("0"&amp;MONTH(A137),2))</f>
        <v/>
      </c>
      <c r="Q137" s="41" t="str">
        <f aca="false">IF(OR(A137="",C137=""),"",C137*IFERROR(INDEX(Paramètres!$D$8:$D$17,MATCH(B137,Paramètres!$A$8:$A$17,0)),0))</f>
        <v/>
      </c>
    </row>
    <row r="138" customFormat="false" ht="19.5" hidden="false" customHeight="true" outlineLevel="0" collapsed="false">
      <c r="A138" s="7"/>
      <c r="B138" s="35"/>
      <c r="C138" s="36"/>
      <c r="D138" s="37"/>
      <c r="E138" s="37"/>
      <c r="F138" s="37"/>
      <c r="G138" s="37"/>
      <c r="H138" s="37"/>
      <c r="I138" s="37"/>
      <c r="J138" s="38"/>
      <c r="K138" s="35"/>
      <c r="L138" s="39"/>
      <c r="M138" s="39"/>
      <c r="N138" s="35"/>
      <c r="O138" s="40" t="str">
        <f aca="false">IF(D138&lt;&gt;"",D138,IF(COUNT(E138:I138)&gt;0,SUM(E138:I138),""))</f>
        <v/>
      </c>
      <c r="P138" s="8" t="str">
        <f aca="false">IF(A138="","",YEAR(A138)&amp;"-"&amp;RIGHT("0"&amp;MONTH(A138),2))</f>
        <v/>
      </c>
      <c r="Q138" s="41" t="str">
        <f aca="false">IF(OR(A138="",C138=""),"",C138*IFERROR(INDEX(Paramètres!$D$8:$D$17,MATCH(B138,Paramètres!$A$8:$A$17,0)),0))</f>
        <v/>
      </c>
    </row>
    <row r="139" customFormat="false" ht="19.5" hidden="false" customHeight="true" outlineLevel="0" collapsed="false">
      <c r="A139" s="7"/>
      <c r="B139" s="35"/>
      <c r="C139" s="36"/>
      <c r="D139" s="37"/>
      <c r="E139" s="37"/>
      <c r="F139" s="37"/>
      <c r="G139" s="37"/>
      <c r="H139" s="37"/>
      <c r="I139" s="37"/>
      <c r="J139" s="38"/>
      <c r="K139" s="35"/>
      <c r="L139" s="39"/>
      <c r="M139" s="39"/>
      <c r="N139" s="35"/>
      <c r="O139" s="40" t="str">
        <f aca="false">IF(D139&lt;&gt;"",D139,IF(COUNT(E139:I139)&gt;0,SUM(E139:I139),""))</f>
        <v/>
      </c>
      <c r="P139" s="8" t="str">
        <f aca="false">IF(A139="","",YEAR(A139)&amp;"-"&amp;RIGHT("0"&amp;MONTH(A139),2))</f>
        <v/>
      </c>
      <c r="Q139" s="41" t="str">
        <f aca="false">IF(OR(A139="",C139=""),"",C139*IFERROR(INDEX(Paramètres!$D$8:$D$17,MATCH(B139,Paramètres!$A$8:$A$17,0)),0))</f>
        <v/>
      </c>
    </row>
    <row r="140" customFormat="false" ht="19.5" hidden="false" customHeight="true" outlineLevel="0" collapsed="false">
      <c r="A140" s="7"/>
      <c r="B140" s="35"/>
      <c r="C140" s="36"/>
      <c r="D140" s="37"/>
      <c r="E140" s="37"/>
      <c r="F140" s="37"/>
      <c r="G140" s="37"/>
      <c r="H140" s="37"/>
      <c r="I140" s="37"/>
      <c r="J140" s="38"/>
      <c r="K140" s="35"/>
      <c r="L140" s="39"/>
      <c r="M140" s="39"/>
      <c r="N140" s="35"/>
      <c r="O140" s="40" t="str">
        <f aca="false">IF(D140&lt;&gt;"",D140,IF(COUNT(E140:I140)&gt;0,SUM(E140:I140),""))</f>
        <v/>
      </c>
      <c r="P140" s="8" t="str">
        <f aca="false">IF(A140="","",YEAR(A140)&amp;"-"&amp;RIGHT("0"&amp;MONTH(A140),2))</f>
        <v/>
      </c>
      <c r="Q140" s="41" t="str">
        <f aca="false">IF(OR(A140="",C140=""),"",C140*IFERROR(INDEX(Paramètres!$D$8:$D$17,MATCH(B140,Paramètres!$A$8:$A$17,0)),0))</f>
        <v/>
      </c>
    </row>
    <row r="141" customFormat="false" ht="19.5" hidden="false" customHeight="true" outlineLevel="0" collapsed="false">
      <c r="A141" s="7"/>
      <c r="B141" s="35"/>
      <c r="C141" s="36"/>
      <c r="D141" s="37"/>
      <c r="E141" s="37"/>
      <c r="F141" s="37"/>
      <c r="G141" s="37"/>
      <c r="H141" s="37"/>
      <c r="I141" s="37"/>
      <c r="J141" s="38"/>
      <c r="K141" s="35"/>
      <c r="L141" s="39"/>
      <c r="M141" s="39"/>
      <c r="N141" s="35"/>
      <c r="O141" s="40" t="str">
        <f aca="false">IF(D141&lt;&gt;"",D141,IF(COUNT(E141:I141)&gt;0,SUM(E141:I141),""))</f>
        <v/>
      </c>
      <c r="P141" s="8" t="str">
        <f aca="false">IF(A141="","",YEAR(A141)&amp;"-"&amp;RIGHT("0"&amp;MONTH(A141),2))</f>
        <v/>
      </c>
      <c r="Q141" s="41" t="str">
        <f aca="false">IF(OR(A141="",C141=""),"",C141*IFERROR(INDEX(Paramètres!$D$8:$D$17,MATCH(B141,Paramètres!$A$8:$A$17,0)),0))</f>
        <v/>
      </c>
    </row>
    <row r="142" customFormat="false" ht="19.5" hidden="false" customHeight="true" outlineLevel="0" collapsed="false">
      <c r="A142" s="7"/>
      <c r="B142" s="35"/>
      <c r="C142" s="36"/>
      <c r="D142" s="37"/>
      <c r="E142" s="37"/>
      <c r="F142" s="37"/>
      <c r="G142" s="37"/>
      <c r="H142" s="37"/>
      <c r="I142" s="37"/>
      <c r="J142" s="38"/>
      <c r="K142" s="35"/>
      <c r="L142" s="39"/>
      <c r="M142" s="39"/>
      <c r="N142" s="35"/>
      <c r="O142" s="40" t="str">
        <f aca="false">IF(D142&lt;&gt;"",D142,IF(COUNT(E142:I142)&gt;0,SUM(E142:I142),""))</f>
        <v/>
      </c>
      <c r="P142" s="8" t="str">
        <f aca="false">IF(A142="","",YEAR(A142)&amp;"-"&amp;RIGHT("0"&amp;MONTH(A142),2))</f>
        <v/>
      </c>
      <c r="Q142" s="41" t="str">
        <f aca="false">IF(OR(A142="",C142=""),"",C142*IFERROR(INDEX(Paramètres!$D$8:$D$17,MATCH(B142,Paramètres!$A$8:$A$17,0)),0))</f>
        <v/>
      </c>
    </row>
    <row r="143" customFormat="false" ht="19.5" hidden="false" customHeight="true" outlineLevel="0" collapsed="false">
      <c r="A143" s="7"/>
      <c r="B143" s="35"/>
      <c r="C143" s="36"/>
      <c r="D143" s="37"/>
      <c r="E143" s="37"/>
      <c r="F143" s="37"/>
      <c r="G143" s="37"/>
      <c r="H143" s="37"/>
      <c r="I143" s="37"/>
      <c r="J143" s="38"/>
      <c r="K143" s="35"/>
      <c r="L143" s="39"/>
      <c r="M143" s="39"/>
      <c r="N143" s="35"/>
      <c r="O143" s="40" t="str">
        <f aca="false">IF(D143&lt;&gt;"",D143,IF(COUNT(E143:I143)&gt;0,SUM(E143:I143),""))</f>
        <v/>
      </c>
      <c r="P143" s="8" t="str">
        <f aca="false">IF(A143="","",YEAR(A143)&amp;"-"&amp;RIGHT("0"&amp;MONTH(A143),2))</f>
        <v/>
      </c>
      <c r="Q143" s="41" t="str">
        <f aca="false">IF(OR(A143="",C143=""),"",C143*IFERROR(INDEX(Paramètres!$D$8:$D$17,MATCH(B143,Paramètres!$A$8:$A$17,0)),0))</f>
        <v/>
      </c>
    </row>
    <row r="144" customFormat="false" ht="19.5" hidden="false" customHeight="true" outlineLevel="0" collapsed="false">
      <c r="A144" s="7"/>
      <c r="B144" s="35"/>
      <c r="C144" s="36"/>
      <c r="D144" s="37"/>
      <c r="E144" s="37"/>
      <c r="F144" s="37"/>
      <c r="G144" s="37"/>
      <c r="H144" s="37"/>
      <c r="I144" s="37"/>
      <c r="J144" s="38"/>
      <c r="K144" s="35"/>
      <c r="L144" s="39"/>
      <c r="M144" s="39"/>
      <c r="N144" s="35"/>
      <c r="O144" s="40" t="str">
        <f aca="false">IF(D144&lt;&gt;"",D144,IF(COUNT(E144:I144)&gt;0,SUM(E144:I144),""))</f>
        <v/>
      </c>
      <c r="P144" s="8" t="str">
        <f aca="false">IF(A144="","",YEAR(A144)&amp;"-"&amp;RIGHT("0"&amp;MONTH(A144),2))</f>
        <v/>
      </c>
      <c r="Q144" s="41" t="str">
        <f aca="false">IF(OR(A144="",C144=""),"",C144*IFERROR(INDEX(Paramètres!$D$8:$D$17,MATCH(B144,Paramètres!$A$8:$A$17,0)),0))</f>
        <v/>
      </c>
    </row>
    <row r="145" customFormat="false" ht="19.5" hidden="false" customHeight="true" outlineLevel="0" collapsed="false">
      <c r="A145" s="7"/>
      <c r="B145" s="35"/>
      <c r="C145" s="36"/>
      <c r="D145" s="37"/>
      <c r="E145" s="37"/>
      <c r="F145" s="37"/>
      <c r="G145" s="37"/>
      <c r="H145" s="37"/>
      <c r="I145" s="37"/>
      <c r="J145" s="38"/>
      <c r="K145" s="35"/>
      <c r="L145" s="39"/>
      <c r="M145" s="39"/>
      <c r="N145" s="35"/>
      <c r="O145" s="40" t="str">
        <f aca="false">IF(D145&lt;&gt;"",D145,IF(COUNT(E145:I145)&gt;0,SUM(E145:I145),""))</f>
        <v/>
      </c>
      <c r="P145" s="8" t="str">
        <f aca="false">IF(A145="","",YEAR(A145)&amp;"-"&amp;RIGHT("0"&amp;MONTH(A145),2))</f>
        <v/>
      </c>
      <c r="Q145" s="41" t="str">
        <f aca="false">IF(OR(A145="",C145=""),"",C145*IFERROR(INDEX(Paramètres!$D$8:$D$17,MATCH(B145,Paramètres!$A$8:$A$17,0)),0))</f>
        <v/>
      </c>
    </row>
    <row r="146" customFormat="false" ht="19.5" hidden="false" customHeight="true" outlineLevel="0" collapsed="false">
      <c r="A146" s="7"/>
      <c r="B146" s="35"/>
      <c r="C146" s="36"/>
      <c r="D146" s="37"/>
      <c r="E146" s="37"/>
      <c r="F146" s="37"/>
      <c r="G146" s="37"/>
      <c r="H146" s="37"/>
      <c r="I146" s="37"/>
      <c r="J146" s="38"/>
      <c r="K146" s="35"/>
      <c r="L146" s="39"/>
      <c r="M146" s="39"/>
      <c r="N146" s="35"/>
      <c r="O146" s="40" t="str">
        <f aca="false">IF(D146&lt;&gt;"",D146,IF(COUNT(E146:I146)&gt;0,SUM(E146:I146),""))</f>
        <v/>
      </c>
      <c r="P146" s="8" t="str">
        <f aca="false">IF(A146="","",YEAR(A146)&amp;"-"&amp;RIGHT("0"&amp;MONTH(A146),2))</f>
        <v/>
      </c>
      <c r="Q146" s="41" t="str">
        <f aca="false">IF(OR(A146="",C146=""),"",C146*IFERROR(INDEX(Paramètres!$D$8:$D$17,MATCH(B146,Paramètres!$A$8:$A$17,0)),0))</f>
        <v/>
      </c>
    </row>
    <row r="147" customFormat="false" ht="19.5" hidden="false" customHeight="true" outlineLevel="0" collapsed="false">
      <c r="A147" s="7"/>
      <c r="B147" s="35"/>
      <c r="C147" s="36"/>
      <c r="D147" s="37"/>
      <c r="E147" s="37"/>
      <c r="F147" s="37"/>
      <c r="G147" s="37"/>
      <c r="H147" s="37"/>
      <c r="I147" s="37"/>
      <c r="J147" s="38"/>
      <c r="K147" s="35"/>
      <c r="L147" s="39"/>
      <c r="M147" s="39"/>
      <c r="N147" s="35"/>
      <c r="O147" s="40" t="str">
        <f aca="false">IF(D147&lt;&gt;"",D147,IF(COUNT(E147:I147)&gt;0,SUM(E147:I147),""))</f>
        <v/>
      </c>
      <c r="P147" s="8" t="str">
        <f aca="false">IF(A147="","",YEAR(A147)&amp;"-"&amp;RIGHT("0"&amp;MONTH(A147),2))</f>
        <v/>
      </c>
      <c r="Q147" s="41" t="str">
        <f aca="false">IF(OR(A147="",C147=""),"",C147*IFERROR(INDEX(Paramètres!$D$8:$D$17,MATCH(B147,Paramètres!$A$8:$A$17,0)),0))</f>
        <v/>
      </c>
    </row>
    <row r="148" customFormat="false" ht="19.5" hidden="false" customHeight="true" outlineLevel="0" collapsed="false">
      <c r="A148" s="7"/>
      <c r="B148" s="35"/>
      <c r="C148" s="36"/>
      <c r="D148" s="37"/>
      <c r="E148" s="37"/>
      <c r="F148" s="37"/>
      <c r="G148" s="37"/>
      <c r="H148" s="37"/>
      <c r="I148" s="37"/>
      <c r="J148" s="38"/>
      <c r="K148" s="35"/>
      <c r="L148" s="39"/>
      <c r="M148" s="39"/>
      <c r="N148" s="35"/>
      <c r="O148" s="40" t="str">
        <f aca="false">IF(D148&lt;&gt;"",D148,IF(COUNT(E148:I148)&gt;0,SUM(E148:I148),""))</f>
        <v/>
      </c>
      <c r="P148" s="8" t="str">
        <f aca="false">IF(A148="","",YEAR(A148)&amp;"-"&amp;RIGHT("0"&amp;MONTH(A148),2))</f>
        <v/>
      </c>
      <c r="Q148" s="41" t="str">
        <f aca="false">IF(OR(A148="",C148=""),"",C148*IFERROR(INDEX(Paramètres!$D$8:$D$17,MATCH(B148,Paramètres!$A$8:$A$17,0)),0))</f>
        <v/>
      </c>
    </row>
    <row r="149" customFormat="false" ht="19.5" hidden="false" customHeight="true" outlineLevel="0" collapsed="false">
      <c r="A149" s="7"/>
      <c r="B149" s="35"/>
      <c r="C149" s="36"/>
      <c r="D149" s="37"/>
      <c r="E149" s="37"/>
      <c r="F149" s="37"/>
      <c r="G149" s="37"/>
      <c r="H149" s="37"/>
      <c r="I149" s="37"/>
      <c r="J149" s="38"/>
      <c r="K149" s="35"/>
      <c r="L149" s="39"/>
      <c r="M149" s="39"/>
      <c r="N149" s="35"/>
      <c r="O149" s="40" t="str">
        <f aca="false">IF(D149&lt;&gt;"",D149,IF(COUNT(E149:I149)&gt;0,SUM(E149:I149),""))</f>
        <v/>
      </c>
      <c r="P149" s="8" t="str">
        <f aca="false">IF(A149="","",YEAR(A149)&amp;"-"&amp;RIGHT("0"&amp;MONTH(A149),2))</f>
        <v/>
      </c>
      <c r="Q149" s="41" t="str">
        <f aca="false">IF(OR(A149="",C149=""),"",C149*IFERROR(INDEX(Paramètres!$D$8:$D$17,MATCH(B149,Paramètres!$A$8:$A$17,0)),0))</f>
        <v/>
      </c>
    </row>
    <row r="150" customFormat="false" ht="19.5" hidden="false" customHeight="true" outlineLevel="0" collapsed="false">
      <c r="A150" s="7"/>
      <c r="B150" s="35"/>
      <c r="C150" s="36"/>
      <c r="D150" s="37"/>
      <c r="E150" s="37"/>
      <c r="F150" s="37"/>
      <c r="G150" s="37"/>
      <c r="H150" s="37"/>
      <c r="I150" s="37"/>
      <c r="J150" s="38"/>
      <c r="K150" s="35"/>
      <c r="L150" s="39"/>
      <c r="M150" s="39"/>
      <c r="N150" s="35"/>
      <c r="O150" s="40" t="str">
        <f aca="false">IF(D150&lt;&gt;"",D150,IF(COUNT(E150:I150)&gt;0,SUM(E150:I150),""))</f>
        <v/>
      </c>
      <c r="P150" s="8" t="str">
        <f aca="false">IF(A150="","",YEAR(A150)&amp;"-"&amp;RIGHT("0"&amp;MONTH(A150),2))</f>
        <v/>
      </c>
      <c r="Q150" s="41" t="str">
        <f aca="false">IF(OR(A150="",C150=""),"",C150*IFERROR(INDEX(Paramètres!$D$8:$D$17,MATCH(B150,Paramètres!$A$8:$A$17,0)),0))</f>
        <v/>
      </c>
    </row>
    <row r="151" customFormat="false" ht="19.5" hidden="false" customHeight="true" outlineLevel="0" collapsed="false">
      <c r="A151" s="7"/>
      <c r="B151" s="35"/>
      <c r="C151" s="36"/>
      <c r="D151" s="37"/>
      <c r="E151" s="37"/>
      <c r="F151" s="37"/>
      <c r="G151" s="37"/>
      <c r="H151" s="37"/>
      <c r="I151" s="37"/>
      <c r="J151" s="38"/>
      <c r="K151" s="35"/>
      <c r="L151" s="39"/>
      <c r="M151" s="39"/>
      <c r="N151" s="35"/>
      <c r="O151" s="40" t="str">
        <f aca="false">IF(D151&lt;&gt;"",D151,IF(COUNT(E151:I151)&gt;0,SUM(E151:I151),""))</f>
        <v/>
      </c>
      <c r="P151" s="8" t="str">
        <f aca="false">IF(A151="","",YEAR(A151)&amp;"-"&amp;RIGHT("0"&amp;MONTH(A151),2))</f>
        <v/>
      </c>
      <c r="Q151" s="41" t="str">
        <f aca="false">IF(OR(A151="",C151=""),"",C151*IFERROR(INDEX(Paramètres!$D$8:$D$17,MATCH(B151,Paramètres!$A$8:$A$17,0)),0))</f>
        <v/>
      </c>
    </row>
    <row r="152" customFormat="false" ht="19.5" hidden="false" customHeight="true" outlineLevel="0" collapsed="false">
      <c r="A152" s="7"/>
      <c r="B152" s="35"/>
      <c r="C152" s="36"/>
      <c r="D152" s="37"/>
      <c r="E152" s="37"/>
      <c r="F152" s="37"/>
      <c r="G152" s="37"/>
      <c r="H152" s="37"/>
      <c r="I152" s="37"/>
      <c r="J152" s="38"/>
      <c r="K152" s="35"/>
      <c r="L152" s="39"/>
      <c r="M152" s="39"/>
      <c r="N152" s="35"/>
      <c r="O152" s="40" t="str">
        <f aca="false">IF(D152&lt;&gt;"",D152,IF(COUNT(E152:I152)&gt;0,SUM(E152:I152),""))</f>
        <v/>
      </c>
      <c r="P152" s="8" t="str">
        <f aca="false">IF(A152="","",YEAR(A152)&amp;"-"&amp;RIGHT("0"&amp;MONTH(A152),2))</f>
        <v/>
      </c>
      <c r="Q152" s="41" t="str">
        <f aca="false">IF(OR(A152="",C152=""),"",C152*IFERROR(INDEX(Paramètres!$D$8:$D$17,MATCH(B152,Paramètres!$A$8:$A$17,0)),0))</f>
        <v/>
      </c>
    </row>
    <row r="153" customFormat="false" ht="19.5" hidden="false" customHeight="true" outlineLevel="0" collapsed="false">
      <c r="A153" s="7"/>
      <c r="B153" s="35"/>
      <c r="C153" s="36"/>
      <c r="D153" s="37"/>
      <c r="E153" s="37"/>
      <c r="F153" s="37"/>
      <c r="G153" s="37"/>
      <c r="H153" s="37"/>
      <c r="I153" s="37"/>
      <c r="J153" s="38"/>
      <c r="K153" s="35"/>
      <c r="L153" s="39"/>
      <c r="M153" s="39"/>
      <c r="N153" s="35"/>
      <c r="O153" s="40" t="str">
        <f aca="false">IF(D153&lt;&gt;"",D153,IF(COUNT(E153:I153)&gt;0,SUM(E153:I153),""))</f>
        <v/>
      </c>
      <c r="P153" s="8" t="str">
        <f aca="false">IF(A153="","",YEAR(A153)&amp;"-"&amp;RIGHT("0"&amp;MONTH(A153),2))</f>
        <v/>
      </c>
      <c r="Q153" s="41" t="str">
        <f aca="false">IF(OR(A153="",C153=""),"",C153*IFERROR(INDEX(Paramètres!$D$8:$D$17,MATCH(B153,Paramètres!$A$8:$A$17,0)),0))</f>
        <v/>
      </c>
    </row>
    <row r="154" customFormat="false" ht="19.5" hidden="false" customHeight="true" outlineLevel="0" collapsed="false">
      <c r="A154" s="7"/>
      <c r="B154" s="35"/>
      <c r="C154" s="36"/>
      <c r="D154" s="37"/>
      <c r="E154" s="37"/>
      <c r="F154" s="37"/>
      <c r="G154" s="37"/>
      <c r="H154" s="37"/>
      <c r="I154" s="37"/>
      <c r="J154" s="38"/>
      <c r="K154" s="35"/>
      <c r="L154" s="39"/>
      <c r="M154" s="39"/>
      <c r="N154" s="35"/>
      <c r="O154" s="40" t="str">
        <f aca="false">IF(D154&lt;&gt;"",D154,IF(COUNT(E154:I154)&gt;0,SUM(E154:I154),""))</f>
        <v/>
      </c>
      <c r="P154" s="8" t="str">
        <f aca="false">IF(A154="","",YEAR(A154)&amp;"-"&amp;RIGHT("0"&amp;MONTH(A154),2))</f>
        <v/>
      </c>
      <c r="Q154" s="41" t="str">
        <f aca="false">IF(OR(A154="",C154=""),"",C154*IFERROR(INDEX(Paramètres!$D$8:$D$17,MATCH(B154,Paramètres!$A$8:$A$17,0)),0))</f>
        <v/>
      </c>
    </row>
    <row r="155" customFormat="false" ht="19.5" hidden="false" customHeight="true" outlineLevel="0" collapsed="false">
      <c r="A155" s="7"/>
      <c r="B155" s="35"/>
      <c r="C155" s="36"/>
      <c r="D155" s="37"/>
      <c r="E155" s="37"/>
      <c r="F155" s="37"/>
      <c r="G155" s="37"/>
      <c r="H155" s="37"/>
      <c r="I155" s="37"/>
      <c r="J155" s="38"/>
      <c r="K155" s="35"/>
      <c r="L155" s="39"/>
      <c r="M155" s="39"/>
      <c r="N155" s="35"/>
      <c r="O155" s="40" t="str">
        <f aca="false">IF(D155&lt;&gt;"",D155,IF(COUNT(E155:I155)&gt;0,SUM(E155:I155),""))</f>
        <v/>
      </c>
      <c r="P155" s="8" t="str">
        <f aca="false">IF(A155="","",YEAR(A155)&amp;"-"&amp;RIGHT("0"&amp;MONTH(A155),2))</f>
        <v/>
      </c>
      <c r="Q155" s="41" t="str">
        <f aca="false">IF(OR(A155="",C155=""),"",C155*IFERROR(INDEX(Paramètres!$D$8:$D$17,MATCH(B155,Paramètres!$A$8:$A$17,0)),0))</f>
        <v/>
      </c>
    </row>
    <row r="156" customFormat="false" ht="19.5" hidden="false" customHeight="true" outlineLevel="0" collapsed="false">
      <c r="A156" s="7"/>
      <c r="B156" s="35"/>
      <c r="C156" s="36"/>
      <c r="D156" s="37"/>
      <c r="E156" s="37"/>
      <c r="F156" s="37"/>
      <c r="G156" s="37"/>
      <c r="H156" s="37"/>
      <c r="I156" s="37"/>
      <c r="J156" s="38"/>
      <c r="K156" s="35"/>
      <c r="L156" s="39"/>
      <c r="M156" s="39"/>
      <c r="N156" s="35"/>
      <c r="O156" s="40" t="str">
        <f aca="false">IF(D156&lt;&gt;"",D156,IF(COUNT(E156:I156)&gt;0,SUM(E156:I156),""))</f>
        <v/>
      </c>
      <c r="P156" s="8" t="str">
        <f aca="false">IF(A156="","",YEAR(A156)&amp;"-"&amp;RIGHT("0"&amp;MONTH(A156),2))</f>
        <v/>
      </c>
      <c r="Q156" s="41" t="str">
        <f aca="false">IF(OR(A156="",C156=""),"",C156*IFERROR(INDEX(Paramètres!$D$8:$D$17,MATCH(B156,Paramètres!$A$8:$A$17,0)),0))</f>
        <v/>
      </c>
    </row>
    <row r="157" customFormat="false" ht="19.5" hidden="false" customHeight="true" outlineLevel="0" collapsed="false">
      <c r="A157" s="7"/>
      <c r="B157" s="35"/>
      <c r="C157" s="36"/>
      <c r="D157" s="37"/>
      <c r="E157" s="37"/>
      <c r="F157" s="37"/>
      <c r="G157" s="37"/>
      <c r="H157" s="37"/>
      <c r="I157" s="37"/>
      <c r="J157" s="38"/>
      <c r="K157" s="35"/>
      <c r="L157" s="39"/>
      <c r="M157" s="39"/>
      <c r="N157" s="35"/>
      <c r="O157" s="40" t="str">
        <f aca="false">IF(D157&lt;&gt;"",D157,IF(COUNT(E157:I157)&gt;0,SUM(E157:I157),""))</f>
        <v/>
      </c>
      <c r="P157" s="8" t="str">
        <f aca="false">IF(A157="","",YEAR(A157)&amp;"-"&amp;RIGHT("0"&amp;MONTH(A157),2))</f>
        <v/>
      </c>
      <c r="Q157" s="41" t="str">
        <f aca="false">IF(OR(A157="",C157=""),"",C157*IFERROR(INDEX(Paramètres!$D$8:$D$17,MATCH(B157,Paramètres!$A$8:$A$17,0)),0))</f>
        <v/>
      </c>
    </row>
    <row r="158" customFormat="false" ht="19.5" hidden="false" customHeight="true" outlineLevel="0" collapsed="false">
      <c r="A158" s="7"/>
      <c r="B158" s="35"/>
      <c r="C158" s="36"/>
      <c r="D158" s="37"/>
      <c r="E158" s="37"/>
      <c r="F158" s="37"/>
      <c r="G158" s="37"/>
      <c r="H158" s="37"/>
      <c r="I158" s="37"/>
      <c r="J158" s="38"/>
      <c r="K158" s="35"/>
      <c r="L158" s="39"/>
      <c r="M158" s="39"/>
      <c r="N158" s="35"/>
      <c r="O158" s="40" t="str">
        <f aca="false">IF(D158&lt;&gt;"",D158,IF(COUNT(E158:I158)&gt;0,SUM(E158:I158),""))</f>
        <v/>
      </c>
      <c r="P158" s="8" t="str">
        <f aca="false">IF(A158="","",YEAR(A158)&amp;"-"&amp;RIGHT("0"&amp;MONTH(A158),2))</f>
        <v/>
      </c>
      <c r="Q158" s="41" t="str">
        <f aca="false">IF(OR(A158="",C158=""),"",C158*IFERROR(INDEX(Paramètres!$D$8:$D$17,MATCH(B158,Paramètres!$A$8:$A$17,0)),0))</f>
        <v/>
      </c>
    </row>
    <row r="159" customFormat="false" ht="19.5" hidden="false" customHeight="true" outlineLevel="0" collapsed="false">
      <c r="A159" s="7"/>
      <c r="B159" s="35"/>
      <c r="C159" s="36"/>
      <c r="D159" s="37"/>
      <c r="E159" s="37"/>
      <c r="F159" s="37"/>
      <c r="G159" s="37"/>
      <c r="H159" s="37"/>
      <c r="I159" s="37"/>
      <c r="J159" s="38"/>
      <c r="K159" s="35"/>
      <c r="L159" s="39"/>
      <c r="M159" s="39"/>
      <c r="N159" s="35"/>
      <c r="O159" s="40" t="str">
        <f aca="false">IF(D159&lt;&gt;"",D159,IF(COUNT(E159:I159)&gt;0,SUM(E159:I159),""))</f>
        <v/>
      </c>
      <c r="P159" s="8" t="str">
        <f aca="false">IF(A159="","",YEAR(A159)&amp;"-"&amp;RIGHT("0"&amp;MONTH(A159),2))</f>
        <v/>
      </c>
      <c r="Q159" s="41" t="str">
        <f aca="false">IF(OR(A159="",C159=""),"",C159*IFERROR(INDEX(Paramètres!$D$8:$D$17,MATCH(B159,Paramètres!$A$8:$A$17,0)),0))</f>
        <v/>
      </c>
    </row>
    <row r="160" customFormat="false" ht="19.5" hidden="false" customHeight="true" outlineLevel="0" collapsed="false">
      <c r="A160" s="7"/>
      <c r="B160" s="35"/>
      <c r="C160" s="36"/>
      <c r="D160" s="37"/>
      <c r="E160" s="37"/>
      <c r="F160" s="37"/>
      <c r="G160" s="37"/>
      <c r="H160" s="37"/>
      <c r="I160" s="37"/>
      <c r="J160" s="38"/>
      <c r="K160" s="35"/>
      <c r="L160" s="39"/>
      <c r="M160" s="39"/>
      <c r="N160" s="35"/>
      <c r="O160" s="40" t="str">
        <f aca="false">IF(D160&lt;&gt;"",D160,IF(COUNT(E160:I160)&gt;0,SUM(E160:I160),""))</f>
        <v/>
      </c>
      <c r="P160" s="8" t="str">
        <f aca="false">IF(A160="","",YEAR(A160)&amp;"-"&amp;RIGHT("0"&amp;MONTH(A160),2))</f>
        <v/>
      </c>
      <c r="Q160" s="41" t="str">
        <f aca="false">IF(OR(A160="",C160=""),"",C160*IFERROR(INDEX(Paramètres!$D$8:$D$17,MATCH(B160,Paramètres!$A$8:$A$17,0)),0))</f>
        <v/>
      </c>
    </row>
    <row r="161" customFormat="false" ht="19.5" hidden="false" customHeight="true" outlineLevel="0" collapsed="false">
      <c r="A161" s="7"/>
      <c r="B161" s="35"/>
      <c r="C161" s="36"/>
      <c r="D161" s="37"/>
      <c r="E161" s="37"/>
      <c r="F161" s="37"/>
      <c r="G161" s="37"/>
      <c r="H161" s="37"/>
      <c r="I161" s="37"/>
      <c r="J161" s="38"/>
      <c r="K161" s="35"/>
      <c r="L161" s="39"/>
      <c r="M161" s="39"/>
      <c r="N161" s="35"/>
      <c r="O161" s="40" t="str">
        <f aca="false">IF(D161&lt;&gt;"",D161,IF(COUNT(E161:I161)&gt;0,SUM(E161:I161),""))</f>
        <v/>
      </c>
      <c r="P161" s="8" t="str">
        <f aca="false">IF(A161="","",YEAR(A161)&amp;"-"&amp;RIGHT("0"&amp;MONTH(A161),2))</f>
        <v/>
      </c>
      <c r="Q161" s="41" t="str">
        <f aca="false">IF(OR(A161="",C161=""),"",C161*IFERROR(INDEX(Paramètres!$D$8:$D$17,MATCH(B161,Paramètres!$A$8:$A$17,0)),0))</f>
        <v/>
      </c>
    </row>
    <row r="162" customFormat="false" ht="19.5" hidden="false" customHeight="true" outlineLevel="0" collapsed="false">
      <c r="A162" s="7"/>
      <c r="B162" s="35"/>
      <c r="C162" s="36"/>
      <c r="D162" s="37"/>
      <c r="E162" s="37"/>
      <c r="F162" s="37"/>
      <c r="G162" s="37"/>
      <c r="H162" s="37"/>
      <c r="I162" s="37"/>
      <c r="J162" s="38"/>
      <c r="K162" s="35"/>
      <c r="L162" s="39"/>
      <c r="M162" s="39"/>
      <c r="N162" s="35"/>
      <c r="O162" s="40" t="str">
        <f aca="false">IF(D162&lt;&gt;"",D162,IF(COUNT(E162:I162)&gt;0,SUM(E162:I162),""))</f>
        <v/>
      </c>
      <c r="P162" s="8" t="str">
        <f aca="false">IF(A162="","",YEAR(A162)&amp;"-"&amp;RIGHT("0"&amp;MONTH(A162),2))</f>
        <v/>
      </c>
      <c r="Q162" s="41" t="str">
        <f aca="false">IF(OR(A162="",C162=""),"",C162*IFERROR(INDEX(Paramètres!$D$8:$D$17,MATCH(B162,Paramètres!$A$8:$A$17,0)),0))</f>
        <v/>
      </c>
    </row>
    <row r="163" customFormat="false" ht="19.5" hidden="false" customHeight="true" outlineLevel="0" collapsed="false">
      <c r="A163" s="7"/>
      <c r="B163" s="35"/>
      <c r="C163" s="36"/>
      <c r="D163" s="37"/>
      <c r="E163" s="37"/>
      <c r="F163" s="37"/>
      <c r="G163" s="37"/>
      <c r="H163" s="37"/>
      <c r="I163" s="37"/>
      <c r="J163" s="38"/>
      <c r="K163" s="35"/>
      <c r="L163" s="39"/>
      <c r="M163" s="39"/>
      <c r="N163" s="35"/>
      <c r="O163" s="40" t="str">
        <f aca="false">IF(D163&lt;&gt;"",D163,IF(COUNT(E163:I163)&gt;0,SUM(E163:I163),""))</f>
        <v/>
      </c>
      <c r="P163" s="8" t="str">
        <f aca="false">IF(A163="","",YEAR(A163)&amp;"-"&amp;RIGHT("0"&amp;MONTH(A163),2))</f>
        <v/>
      </c>
      <c r="Q163" s="41" t="str">
        <f aca="false">IF(OR(A163="",C163=""),"",C163*IFERROR(INDEX(Paramètres!$D$8:$D$17,MATCH(B163,Paramètres!$A$8:$A$17,0)),0))</f>
        <v/>
      </c>
    </row>
    <row r="164" customFormat="false" ht="19.5" hidden="false" customHeight="true" outlineLevel="0" collapsed="false">
      <c r="A164" s="7"/>
      <c r="B164" s="35"/>
      <c r="C164" s="36"/>
      <c r="D164" s="37"/>
      <c r="E164" s="37"/>
      <c r="F164" s="37"/>
      <c r="G164" s="37"/>
      <c r="H164" s="37"/>
      <c r="I164" s="37"/>
      <c r="J164" s="38"/>
      <c r="K164" s="35"/>
      <c r="L164" s="39"/>
      <c r="M164" s="39"/>
      <c r="N164" s="35"/>
      <c r="O164" s="40" t="str">
        <f aca="false">IF(D164&lt;&gt;"",D164,IF(COUNT(E164:I164)&gt;0,SUM(E164:I164),""))</f>
        <v/>
      </c>
      <c r="P164" s="8" t="str">
        <f aca="false">IF(A164="","",YEAR(A164)&amp;"-"&amp;RIGHT("0"&amp;MONTH(A164),2))</f>
        <v/>
      </c>
      <c r="Q164" s="41" t="str">
        <f aca="false">IF(OR(A164="",C164=""),"",C164*IFERROR(INDEX(Paramètres!$D$8:$D$17,MATCH(B164,Paramètres!$A$8:$A$17,0)),0))</f>
        <v/>
      </c>
    </row>
    <row r="165" customFormat="false" ht="19.5" hidden="false" customHeight="true" outlineLevel="0" collapsed="false">
      <c r="A165" s="7"/>
      <c r="B165" s="35"/>
      <c r="C165" s="36"/>
      <c r="D165" s="37"/>
      <c r="E165" s="37"/>
      <c r="F165" s="37"/>
      <c r="G165" s="37"/>
      <c r="H165" s="37"/>
      <c r="I165" s="37"/>
      <c r="J165" s="38"/>
      <c r="K165" s="35"/>
      <c r="L165" s="39"/>
      <c r="M165" s="39"/>
      <c r="N165" s="35"/>
      <c r="O165" s="40" t="str">
        <f aca="false">IF(D165&lt;&gt;"",D165,IF(COUNT(E165:I165)&gt;0,SUM(E165:I165),""))</f>
        <v/>
      </c>
      <c r="P165" s="8" t="str">
        <f aca="false">IF(A165="","",YEAR(A165)&amp;"-"&amp;RIGHT("0"&amp;MONTH(A165),2))</f>
        <v/>
      </c>
      <c r="Q165" s="41" t="str">
        <f aca="false">IF(OR(A165="",C165=""),"",C165*IFERROR(INDEX(Paramètres!$D$8:$D$17,MATCH(B165,Paramètres!$A$8:$A$17,0)),0))</f>
        <v/>
      </c>
    </row>
    <row r="166" customFormat="false" ht="19.5" hidden="false" customHeight="true" outlineLevel="0" collapsed="false">
      <c r="A166" s="7"/>
      <c r="B166" s="35"/>
      <c r="C166" s="36"/>
      <c r="D166" s="37"/>
      <c r="E166" s="37"/>
      <c r="F166" s="37"/>
      <c r="G166" s="37"/>
      <c r="H166" s="37"/>
      <c r="I166" s="37"/>
      <c r="J166" s="38"/>
      <c r="K166" s="35"/>
      <c r="L166" s="39"/>
      <c r="M166" s="39"/>
      <c r="N166" s="35"/>
      <c r="O166" s="40" t="str">
        <f aca="false">IF(D166&lt;&gt;"",D166,IF(COUNT(E166:I166)&gt;0,SUM(E166:I166),""))</f>
        <v/>
      </c>
      <c r="P166" s="8" t="str">
        <f aca="false">IF(A166="","",YEAR(A166)&amp;"-"&amp;RIGHT("0"&amp;MONTH(A166),2))</f>
        <v/>
      </c>
      <c r="Q166" s="41" t="str">
        <f aca="false">IF(OR(A166="",C166=""),"",C166*IFERROR(INDEX(Paramètres!$D$8:$D$17,MATCH(B166,Paramètres!$A$8:$A$17,0)),0))</f>
        <v/>
      </c>
    </row>
    <row r="167" customFormat="false" ht="19.5" hidden="false" customHeight="true" outlineLevel="0" collapsed="false">
      <c r="A167" s="7"/>
      <c r="B167" s="35"/>
      <c r="C167" s="36"/>
      <c r="D167" s="37"/>
      <c r="E167" s="37"/>
      <c r="F167" s="37"/>
      <c r="G167" s="37"/>
      <c r="H167" s="37"/>
      <c r="I167" s="37"/>
      <c r="J167" s="38"/>
      <c r="K167" s="35"/>
      <c r="L167" s="39"/>
      <c r="M167" s="39"/>
      <c r="N167" s="35"/>
      <c r="O167" s="40" t="str">
        <f aca="false">IF(D167&lt;&gt;"",D167,IF(COUNT(E167:I167)&gt;0,SUM(E167:I167),""))</f>
        <v/>
      </c>
      <c r="P167" s="8" t="str">
        <f aca="false">IF(A167="","",YEAR(A167)&amp;"-"&amp;RIGHT("0"&amp;MONTH(A167),2))</f>
        <v/>
      </c>
      <c r="Q167" s="41" t="str">
        <f aca="false">IF(OR(A167="",C167=""),"",C167*IFERROR(INDEX(Paramètres!$D$8:$D$17,MATCH(B167,Paramètres!$A$8:$A$17,0)),0))</f>
        <v/>
      </c>
    </row>
    <row r="168" customFormat="false" ht="19.5" hidden="false" customHeight="true" outlineLevel="0" collapsed="false">
      <c r="A168" s="7"/>
      <c r="B168" s="35"/>
      <c r="C168" s="36"/>
      <c r="D168" s="37"/>
      <c r="E168" s="37"/>
      <c r="F168" s="37"/>
      <c r="G168" s="37"/>
      <c r="H168" s="37"/>
      <c r="I168" s="37"/>
      <c r="J168" s="38"/>
      <c r="K168" s="35"/>
      <c r="L168" s="39"/>
      <c r="M168" s="39"/>
      <c r="N168" s="35"/>
      <c r="O168" s="40" t="str">
        <f aca="false">IF(D168&lt;&gt;"",D168,IF(COUNT(E168:I168)&gt;0,SUM(E168:I168),""))</f>
        <v/>
      </c>
      <c r="P168" s="8" t="str">
        <f aca="false">IF(A168="","",YEAR(A168)&amp;"-"&amp;RIGHT("0"&amp;MONTH(A168),2))</f>
        <v/>
      </c>
      <c r="Q168" s="41" t="str">
        <f aca="false">IF(OR(A168="",C168=""),"",C168*IFERROR(INDEX(Paramètres!$D$8:$D$17,MATCH(B168,Paramètres!$A$8:$A$17,0)),0))</f>
        <v/>
      </c>
    </row>
    <row r="169" customFormat="false" ht="19.5" hidden="false" customHeight="true" outlineLevel="0" collapsed="false">
      <c r="A169" s="7"/>
      <c r="B169" s="35"/>
      <c r="C169" s="36"/>
      <c r="D169" s="37"/>
      <c r="E169" s="37"/>
      <c r="F169" s="37"/>
      <c r="G169" s="37"/>
      <c r="H169" s="37"/>
      <c r="I169" s="37"/>
      <c r="J169" s="38"/>
      <c r="K169" s="35"/>
      <c r="L169" s="39"/>
      <c r="M169" s="39"/>
      <c r="N169" s="35"/>
      <c r="O169" s="40" t="str">
        <f aca="false">IF(D169&lt;&gt;"",D169,IF(COUNT(E169:I169)&gt;0,SUM(E169:I169),""))</f>
        <v/>
      </c>
      <c r="P169" s="8" t="str">
        <f aca="false">IF(A169="","",YEAR(A169)&amp;"-"&amp;RIGHT("0"&amp;MONTH(A169),2))</f>
        <v/>
      </c>
      <c r="Q169" s="41" t="str">
        <f aca="false">IF(OR(A169="",C169=""),"",C169*IFERROR(INDEX(Paramètres!$D$8:$D$17,MATCH(B169,Paramètres!$A$8:$A$17,0)),0))</f>
        <v/>
      </c>
    </row>
    <row r="170" customFormat="false" ht="19.5" hidden="false" customHeight="true" outlineLevel="0" collapsed="false">
      <c r="A170" s="7"/>
      <c r="B170" s="35"/>
      <c r="C170" s="36"/>
      <c r="D170" s="37"/>
      <c r="E170" s="37"/>
      <c r="F170" s="37"/>
      <c r="G170" s="37"/>
      <c r="H170" s="37"/>
      <c r="I170" s="37"/>
      <c r="J170" s="38"/>
      <c r="K170" s="35"/>
      <c r="L170" s="39"/>
      <c r="M170" s="39"/>
      <c r="N170" s="35"/>
      <c r="O170" s="40" t="str">
        <f aca="false">IF(D170&lt;&gt;"",D170,IF(COUNT(E170:I170)&gt;0,SUM(E170:I170),""))</f>
        <v/>
      </c>
      <c r="P170" s="8" t="str">
        <f aca="false">IF(A170="","",YEAR(A170)&amp;"-"&amp;RIGHT("0"&amp;MONTH(A170),2))</f>
        <v/>
      </c>
      <c r="Q170" s="41" t="str">
        <f aca="false">IF(OR(A170="",C170=""),"",C170*IFERROR(INDEX(Paramètres!$D$8:$D$17,MATCH(B170,Paramètres!$A$8:$A$17,0)),0))</f>
        <v/>
      </c>
    </row>
    <row r="171" customFormat="false" ht="19.5" hidden="false" customHeight="true" outlineLevel="0" collapsed="false">
      <c r="A171" s="7"/>
      <c r="B171" s="35"/>
      <c r="C171" s="36"/>
      <c r="D171" s="37"/>
      <c r="E171" s="37"/>
      <c r="F171" s="37"/>
      <c r="G171" s="37"/>
      <c r="H171" s="37"/>
      <c r="I171" s="37"/>
      <c r="J171" s="38"/>
      <c r="K171" s="35"/>
      <c r="L171" s="39"/>
      <c r="M171" s="39"/>
      <c r="N171" s="35"/>
      <c r="O171" s="40" t="str">
        <f aca="false">IF(D171&lt;&gt;"",D171,IF(COUNT(E171:I171)&gt;0,SUM(E171:I171),""))</f>
        <v/>
      </c>
      <c r="P171" s="8" t="str">
        <f aca="false">IF(A171="","",YEAR(A171)&amp;"-"&amp;RIGHT("0"&amp;MONTH(A171),2))</f>
        <v/>
      </c>
      <c r="Q171" s="41" t="str">
        <f aca="false">IF(OR(A171="",C171=""),"",C171*IFERROR(INDEX(Paramètres!$D$8:$D$17,MATCH(B171,Paramètres!$A$8:$A$17,0)),0))</f>
        <v/>
      </c>
    </row>
    <row r="172" customFormat="false" ht="19.5" hidden="false" customHeight="true" outlineLevel="0" collapsed="false">
      <c r="A172" s="7"/>
      <c r="B172" s="35"/>
      <c r="C172" s="36"/>
      <c r="D172" s="37"/>
      <c r="E172" s="37"/>
      <c r="F172" s="37"/>
      <c r="G172" s="37"/>
      <c r="H172" s="37"/>
      <c r="I172" s="37"/>
      <c r="J172" s="38"/>
      <c r="K172" s="35"/>
      <c r="L172" s="39"/>
      <c r="M172" s="39"/>
      <c r="N172" s="35"/>
      <c r="O172" s="40" t="str">
        <f aca="false">IF(D172&lt;&gt;"",D172,IF(COUNT(E172:I172)&gt;0,SUM(E172:I172),""))</f>
        <v/>
      </c>
      <c r="P172" s="8" t="str">
        <f aca="false">IF(A172="","",YEAR(A172)&amp;"-"&amp;RIGHT("0"&amp;MONTH(A172),2))</f>
        <v/>
      </c>
      <c r="Q172" s="41" t="str">
        <f aca="false">IF(OR(A172="",C172=""),"",C172*IFERROR(INDEX(Paramètres!$D$8:$D$17,MATCH(B172,Paramètres!$A$8:$A$17,0)),0))</f>
        <v/>
      </c>
    </row>
    <row r="173" customFormat="false" ht="19.5" hidden="false" customHeight="true" outlineLevel="0" collapsed="false">
      <c r="A173" s="7"/>
      <c r="B173" s="35"/>
      <c r="C173" s="36"/>
      <c r="D173" s="37"/>
      <c r="E173" s="37"/>
      <c r="F173" s="37"/>
      <c r="G173" s="37"/>
      <c r="H173" s="37"/>
      <c r="I173" s="37"/>
      <c r="J173" s="38"/>
      <c r="K173" s="35"/>
      <c r="L173" s="39"/>
      <c r="M173" s="39"/>
      <c r="N173" s="35"/>
      <c r="O173" s="40" t="str">
        <f aca="false">IF(D173&lt;&gt;"",D173,IF(COUNT(E173:I173)&gt;0,SUM(E173:I173),""))</f>
        <v/>
      </c>
      <c r="P173" s="8" t="str">
        <f aca="false">IF(A173="","",YEAR(A173)&amp;"-"&amp;RIGHT("0"&amp;MONTH(A173),2))</f>
        <v/>
      </c>
      <c r="Q173" s="41" t="str">
        <f aca="false">IF(OR(A173="",C173=""),"",C173*IFERROR(INDEX(Paramètres!$D$8:$D$17,MATCH(B173,Paramètres!$A$8:$A$17,0)),0))</f>
        <v/>
      </c>
    </row>
    <row r="174" customFormat="false" ht="19.5" hidden="false" customHeight="true" outlineLevel="0" collapsed="false">
      <c r="A174" s="7"/>
      <c r="B174" s="35"/>
      <c r="C174" s="36"/>
      <c r="D174" s="37"/>
      <c r="E174" s="37"/>
      <c r="F174" s="37"/>
      <c r="G174" s="37"/>
      <c r="H174" s="37"/>
      <c r="I174" s="37"/>
      <c r="J174" s="38"/>
      <c r="K174" s="35"/>
      <c r="L174" s="39"/>
      <c r="M174" s="39"/>
      <c r="N174" s="35"/>
      <c r="O174" s="40" t="str">
        <f aca="false">IF(D174&lt;&gt;"",D174,IF(COUNT(E174:I174)&gt;0,SUM(E174:I174),""))</f>
        <v/>
      </c>
      <c r="P174" s="8" t="str">
        <f aca="false">IF(A174="","",YEAR(A174)&amp;"-"&amp;RIGHT("0"&amp;MONTH(A174),2))</f>
        <v/>
      </c>
      <c r="Q174" s="41" t="str">
        <f aca="false">IF(OR(A174="",C174=""),"",C174*IFERROR(INDEX(Paramètres!$D$8:$D$17,MATCH(B174,Paramètres!$A$8:$A$17,0)),0))</f>
        <v/>
      </c>
    </row>
    <row r="175" customFormat="false" ht="19.5" hidden="false" customHeight="true" outlineLevel="0" collapsed="false">
      <c r="A175" s="7"/>
      <c r="B175" s="35"/>
      <c r="C175" s="36"/>
      <c r="D175" s="37"/>
      <c r="E175" s="37"/>
      <c r="F175" s="37"/>
      <c r="G175" s="37"/>
      <c r="H175" s="37"/>
      <c r="I175" s="37"/>
      <c r="J175" s="38"/>
      <c r="K175" s="35"/>
      <c r="L175" s="39"/>
      <c r="M175" s="39"/>
      <c r="N175" s="35"/>
      <c r="O175" s="40" t="str">
        <f aca="false">IF(D175&lt;&gt;"",D175,IF(COUNT(E175:I175)&gt;0,SUM(E175:I175),""))</f>
        <v/>
      </c>
      <c r="P175" s="8" t="str">
        <f aca="false">IF(A175="","",YEAR(A175)&amp;"-"&amp;RIGHT("0"&amp;MONTH(A175),2))</f>
        <v/>
      </c>
      <c r="Q175" s="41" t="str">
        <f aca="false">IF(OR(A175="",C175=""),"",C175*IFERROR(INDEX(Paramètres!$D$8:$D$17,MATCH(B175,Paramètres!$A$8:$A$17,0)),0))</f>
        <v/>
      </c>
    </row>
    <row r="176" customFormat="false" ht="19.5" hidden="false" customHeight="true" outlineLevel="0" collapsed="false">
      <c r="A176" s="7"/>
      <c r="B176" s="35"/>
      <c r="C176" s="36"/>
      <c r="D176" s="37"/>
      <c r="E176" s="37"/>
      <c r="F176" s="37"/>
      <c r="G176" s="37"/>
      <c r="H176" s="37"/>
      <c r="I176" s="37"/>
      <c r="J176" s="38"/>
      <c r="K176" s="35"/>
      <c r="L176" s="39"/>
      <c r="M176" s="39"/>
      <c r="N176" s="35"/>
      <c r="O176" s="40" t="str">
        <f aca="false">IF(D176&lt;&gt;"",D176,IF(COUNT(E176:I176)&gt;0,SUM(E176:I176),""))</f>
        <v/>
      </c>
      <c r="P176" s="8" t="str">
        <f aca="false">IF(A176="","",YEAR(A176)&amp;"-"&amp;RIGHT("0"&amp;MONTH(A176),2))</f>
        <v/>
      </c>
      <c r="Q176" s="41" t="str">
        <f aca="false">IF(OR(A176="",C176=""),"",C176*IFERROR(INDEX(Paramètres!$D$8:$D$17,MATCH(B176,Paramètres!$A$8:$A$17,0)),0))</f>
        <v/>
      </c>
    </row>
    <row r="177" customFormat="false" ht="19.5" hidden="false" customHeight="true" outlineLevel="0" collapsed="false">
      <c r="A177" s="7"/>
      <c r="B177" s="35"/>
      <c r="C177" s="36"/>
      <c r="D177" s="37"/>
      <c r="E177" s="37"/>
      <c r="F177" s="37"/>
      <c r="G177" s="37"/>
      <c r="H177" s="37"/>
      <c r="I177" s="37"/>
      <c r="J177" s="38"/>
      <c r="K177" s="35"/>
      <c r="L177" s="39"/>
      <c r="M177" s="39"/>
      <c r="N177" s="35"/>
      <c r="O177" s="40" t="str">
        <f aca="false">IF(D177&lt;&gt;"",D177,IF(COUNT(E177:I177)&gt;0,SUM(E177:I177),""))</f>
        <v/>
      </c>
      <c r="P177" s="8" t="str">
        <f aca="false">IF(A177="","",YEAR(A177)&amp;"-"&amp;RIGHT("0"&amp;MONTH(A177),2))</f>
        <v/>
      </c>
      <c r="Q177" s="41" t="str">
        <f aca="false">IF(OR(A177="",C177=""),"",C177*IFERROR(INDEX(Paramètres!$D$8:$D$17,MATCH(B177,Paramètres!$A$8:$A$17,0)),0))</f>
        <v/>
      </c>
    </row>
    <row r="178" customFormat="false" ht="19.5" hidden="false" customHeight="true" outlineLevel="0" collapsed="false">
      <c r="A178" s="7"/>
      <c r="B178" s="35"/>
      <c r="C178" s="36"/>
      <c r="D178" s="37"/>
      <c r="E178" s="37"/>
      <c r="F178" s="37"/>
      <c r="G178" s="37"/>
      <c r="H178" s="37"/>
      <c r="I178" s="37"/>
      <c r="J178" s="38"/>
      <c r="K178" s="35"/>
      <c r="L178" s="39"/>
      <c r="M178" s="39"/>
      <c r="N178" s="35"/>
      <c r="O178" s="40" t="str">
        <f aca="false">IF(D178&lt;&gt;"",D178,IF(COUNT(E178:I178)&gt;0,SUM(E178:I178),""))</f>
        <v/>
      </c>
      <c r="P178" s="8" t="str">
        <f aca="false">IF(A178="","",YEAR(A178)&amp;"-"&amp;RIGHT("0"&amp;MONTH(A178),2))</f>
        <v/>
      </c>
      <c r="Q178" s="41" t="str">
        <f aca="false">IF(OR(A178="",C178=""),"",C178*IFERROR(INDEX(Paramètres!$D$8:$D$17,MATCH(B178,Paramètres!$A$8:$A$17,0)),0))</f>
        <v/>
      </c>
    </row>
    <row r="179" customFormat="false" ht="19.5" hidden="false" customHeight="true" outlineLevel="0" collapsed="false">
      <c r="A179" s="7"/>
      <c r="B179" s="35"/>
      <c r="C179" s="36"/>
      <c r="D179" s="37"/>
      <c r="E179" s="37"/>
      <c r="F179" s="37"/>
      <c r="G179" s="37"/>
      <c r="H179" s="37"/>
      <c r="I179" s="37"/>
      <c r="J179" s="38"/>
      <c r="K179" s="35"/>
      <c r="L179" s="39"/>
      <c r="M179" s="39"/>
      <c r="N179" s="35"/>
      <c r="O179" s="40" t="str">
        <f aca="false">IF(D179&lt;&gt;"",D179,IF(COUNT(E179:I179)&gt;0,SUM(E179:I179),""))</f>
        <v/>
      </c>
      <c r="P179" s="8" t="str">
        <f aca="false">IF(A179="","",YEAR(A179)&amp;"-"&amp;RIGHT("0"&amp;MONTH(A179),2))</f>
        <v/>
      </c>
      <c r="Q179" s="41" t="str">
        <f aca="false">IF(OR(A179="",C179=""),"",C179*IFERROR(INDEX(Paramètres!$D$8:$D$17,MATCH(B179,Paramètres!$A$8:$A$17,0)),0))</f>
        <v/>
      </c>
    </row>
    <row r="180" customFormat="false" ht="19.5" hidden="false" customHeight="true" outlineLevel="0" collapsed="false">
      <c r="A180" s="7"/>
      <c r="B180" s="35"/>
      <c r="C180" s="36"/>
      <c r="D180" s="37"/>
      <c r="E180" s="37"/>
      <c r="F180" s="37"/>
      <c r="G180" s="37"/>
      <c r="H180" s="37"/>
      <c r="I180" s="37"/>
      <c r="J180" s="38"/>
      <c r="K180" s="35"/>
      <c r="L180" s="39"/>
      <c r="M180" s="39"/>
      <c r="N180" s="35"/>
      <c r="O180" s="40" t="str">
        <f aca="false">IF(D180&lt;&gt;"",D180,IF(COUNT(E180:I180)&gt;0,SUM(E180:I180),""))</f>
        <v/>
      </c>
      <c r="P180" s="8" t="str">
        <f aca="false">IF(A180="","",YEAR(A180)&amp;"-"&amp;RIGHT("0"&amp;MONTH(A180),2))</f>
        <v/>
      </c>
      <c r="Q180" s="41" t="str">
        <f aca="false">IF(OR(A180="",C180=""),"",C180*IFERROR(INDEX(Paramètres!$D$8:$D$17,MATCH(B180,Paramètres!$A$8:$A$17,0)),0))</f>
        <v/>
      </c>
    </row>
    <row r="181" customFormat="false" ht="19.5" hidden="false" customHeight="true" outlineLevel="0" collapsed="false">
      <c r="A181" s="7"/>
      <c r="B181" s="35"/>
      <c r="C181" s="36"/>
      <c r="D181" s="37"/>
      <c r="E181" s="37"/>
      <c r="F181" s="37"/>
      <c r="G181" s="37"/>
      <c r="H181" s="37"/>
      <c r="I181" s="37"/>
      <c r="J181" s="38"/>
      <c r="K181" s="35"/>
      <c r="L181" s="39"/>
      <c r="M181" s="39"/>
      <c r="N181" s="35"/>
      <c r="O181" s="40" t="str">
        <f aca="false">IF(D181&lt;&gt;"",D181,IF(COUNT(E181:I181)&gt;0,SUM(E181:I181),""))</f>
        <v/>
      </c>
      <c r="P181" s="8" t="str">
        <f aca="false">IF(A181="","",YEAR(A181)&amp;"-"&amp;RIGHT("0"&amp;MONTH(A181),2))</f>
        <v/>
      </c>
      <c r="Q181" s="41" t="str">
        <f aca="false">IF(OR(A181="",C181=""),"",C181*IFERROR(INDEX(Paramètres!$D$8:$D$17,MATCH(B181,Paramètres!$A$8:$A$17,0)),0))</f>
        <v/>
      </c>
    </row>
    <row r="182" customFormat="false" ht="19.5" hidden="false" customHeight="true" outlineLevel="0" collapsed="false">
      <c r="A182" s="7"/>
      <c r="B182" s="35"/>
      <c r="C182" s="36"/>
      <c r="D182" s="37"/>
      <c r="E182" s="37"/>
      <c r="F182" s="37"/>
      <c r="G182" s="37"/>
      <c r="H182" s="37"/>
      <c r="I182" s="37"/>
      <c r="J182" s="38"/>
      <c r="K182" s="35"/>
      <c r="L182" s="39"/>
      <c r="M182" s="39"/>
      <c r="N182" s="35"/>
      <c r="O182" s="40" t="str">
        <f aca="false">IF(D182&lt;&gt;"",D182,IF(COUNT(E182:I182)&gt;0,SUM(E182:I182),""))</f>
        <v/>
      </c>
      <c r="P182" s="8" t="str">
        <f aca="false">IF(A182="","",YEAR(A182)&amp;"-"&amp;RIGHT("0"&amp;MONTH(A182),2))</f>
        <v/>
      </c>
      <c r="Q182" s="41" t="str">
        <f aca="false">IF(OR(A182="",C182=""),"",C182*IFERROR(INDEX(Paramètres!$D$8:$D$17,MATCH(B182,Paramètres!$A$8:$A$17,0)),0))</f>
        <v/>
      </c>
    </row>
    <row r="183" customFormat="false" ht="19.5" hidden="false" customHeight="true" outlineLevel="0" collapsed="false">
      <c r="A183" s="7"/>
      <c r="B183" s="35"/>
      <c r="C183" s="36"/>
      <c r="D183" s="37"/>
      <c r="E183" s="37"/>
      <c r="F183" s="37"/>
      <c r="G183" s="37"/>
      <c r="H183" s="37"/>
      <c r="I183" s="37"/>
      <c r="J183" s="38"/>
      <c r="K183" s="35"/>
      <c r="L183" s="39"/>
      <c r="M183" s="39"/>
      <c r="N183" s="35"/>
      <c r="O183" s="40" t="str">
        <f aca="false">IF(D183&lt;&gt;"",D183,IF(COUNT(E183:I183)&gt;0,SUM(E183:I183),""))</f>
        <v/>
      </c>
      <c r="P183" s="8" t="str">
        <f aca="false">IF(A183="","",YEAR(A183)&amp;"-"&amp;RIGHT("0"&amp;MONTH(A183),2))</f>
        <v/>
      </c>
      <c r="Q183" s="41" t="str">
        <f aca="false">IF(OR(A183="",C183=""),"",C183*IFERROR(INDEX(Paramètres!$D$8:$D$17,MATCH(B183,Paramètres!$A$8:$A$17,0)),0))</f>
        <v/>
      </c>
    </row>
    <row r="184" customFormat="false" ht="19.5" hidden="false" customHeight="true" outlineLevel="0" collapsed="false">
      <c r="A184" s="7"/>
      <c r="B184" s="35"/>
      <c r="C184" s="36"/>
      <c r="D184" s="37"/>
      <c r="E184" s="37"/>
      <c r="F184" s="37"/>
      <c r="G184" s="37"/>
      <c r="H184" s="37"/>
      <c r="I184" s="37"/>
      <c r="J184" s="38"/>
      <c r="K184" s="35"/>
      <c r="L184" s="39"/>
      <c r="M184" s="39"/>
      <c r="N184" s="35"/>
      <c r="O184" s="40" t="str">
        <f aca="false">IF(D184&lt;&gt;"",D184,IF(COUNT(E184:I184)&gt;0,SUM(E184:I184),""))</f>
        <v/>
      </c>
      <c r="P184" s="8" t="str">
        <f aca="false">IF(A184="","",YEAR(A184)&amp;"-"&amp;RIGHT("0"&amp;MONTH(A184),2))</f>
        <v/>
      </c>
      <c r="Q184" s="41" t="str">
        <f aca="false">IF(OR(A184="",C184=""),"",C184*IFERROR(INDEX(Paramètres!$D$8:$D$17,MATCH(B184,Paramètres!$A$8:$A$17,0)),0))</f>
        <v/>
      </c>
    </row>
    <row r="185" customFormat="false" ht="19.5" hidden="false" customHeight="true" outlineLevel="0" collapsed="false">
      <c r="A185" s="7"/>
      <c r="B185" s="35"/>
      <c r="C185" s="36"/>
      <c r="D185" s="37"/>
      <c r="E185" s="37"/>
      <c r="F185" s="37"/>
      <c r="G185" s="37"/>
      <c r="H185" s="37"/>
      <c r="I185" s="37"/>
      <c r="J185" s="38"/>
      <c r="K185" s="35"/>
      <c r="L185" s="39"/>
      <c r="M185" s="39"/>
      <c r="N185" s="35"/>
      <c r="O185" s="40" t="str">
        <f aca="false">IF(D185&lt;&gt;"",D185,IF(COUNT(E185:I185)&gt;0,SUM(E185:I185),""))</f>
        <v/>
      </c>
      <c r="P185" s="8" t="str">
        <f aca="false">IF(A185="","",YEAR(A185)&amp;"-"&amp;RIGHT("0"&amp;MONTH(A185),2))</f>
        <v/>
      </c>
      <c r="Q185" s="41" t="str">
        <f aca="false">IF(OR(A185="",C185=""),"",C185*IFERROR(INDEX(Paramètres!$D$8:$D$17,MATCH(B185,Paramètres!$A$8:$A$17,0)),0))</f>
        <v/>
      </c>
    </row>
    <row r="186" customFormat="false" ht="19.5" hidden="false" customHeight="true" outlineLevel="0" collapsed="false">
      <c r="A186" s="7"/>
      <c r="B186" s="35"/>
      <c r="C186" s="36"/>
      <c r="D186" s="37"/>
      <c r="E186" s="37"/>
      <c r="F186" s="37"/>
      <c r="G186" s="37"/>
      <c r="H186" s="37"/>
      <c r="I186" s="37"/>
      <c r="J186" s="38"/>
      <c r="K186" s="35"/>
      <c r="L186" s="39"/>
      <c r="M186" s="39"/>
      <c r="N186" s="35"/>
      <c r="O186" s="40" t="str">
        <f aca="false">IF(D186&lt;&gt;"",D186,IF(COUNT(E186:I186)&gt;0,SUM(E186:I186),""))</f>
        <v/>
      </c>
      <c r="P186" s="8" t="str">
        <f aca="false">IF(A186="","",YEAR(A186)&amp;"-"&amp;RIGHT("0"&amp;MONTH(A186),2))</f>
        <v/>
      </c>
      <c r="Q186" s="41" t="str">
        <f aca="false">IF(OR(A186="",C186=""),"",C186*IFERROR(INDEX(Paramètres!$D$8:$D$17,MATCH(B186,Paramètres!$A$8:$A$17,0)),0))</f>
        <v/>
      </c>
    </row>
    <row r="187" customFormat="false" ht="19.5" hidden="false" customHeight="true" outlineLevel="0" collapsed="false">
      <c r="A187" s="7"/>
      <c r="B187" s="35"/>
      <c r="C187" s="36"/>
      <c r="D187" s="37"/>
      <c r="E187" s="37"/>
      <c r="F187" s="37"/>
      <c r="G187" s="37"/>
      <c r="H187" s="37"/>
      <c r="I187" s="37"/>
      <c r="J187" s="38"/>
      <c r="K187" s="35"/>
      <c r="L187" s="39"/>
      <c r="M187" s="39"/>
      <c r="N187" s="35"/>
      <c r="O187" s="40" t="str">
        <f aca="false">IF(D187&lt;&gt;"",D187,IF(COUNT(E187:I187)&gt;0,SUM(E187:I187),""))</f>
        <v/>
      </c>
      <c r="P187" s="8" t="str">
        <f aca="false">IF(A187="","",YEAR(A187)&amp;"-"&amp;RIGHT("0"&amp;MONTH(A187),2))</f>
        <v/>
      </c>
      <c r="Q187" s="41" t="str">
        <f aca="false">IF(OR(A187="",C187=""),"",C187*IFERROR(INDEX(Paramètres!$D$8:$D$17,MATCH(B187,Paramètres!$A$8:$A$17,0)),0))</f>
        <v/>
      </c>
    </row>
    <row r="188" customFormat="false" ht="19.5" hidden="false" customHeight="true" outlineLevel="0" collapsed="false">
      <c r="A188" s="7"/>
      <c r="B188" s="35"/>
      <c r="C188" s="36"/>
      <c r="D188" s="37"/>
      <c r="E188" s="37"/>
      <c r="F188" s="37"/>
      <c r="G188" s="37"/>
      <c r="H188" s="37"/>
      <c r="I188" s="37"/>
      <c r="J188" s="38"/>
      <c r="K188" s="35"/>
      <c r="L188" s="39"/>
      <c r="M188" s="39"/>
      <c r="N188" s="35"/>
      <c r="O188" s="40" t="str">
        <f aca="false">IF(D188&lt;&gt;"",D188,IF(COUNT(E188:I188)&gt;0,SUM(E188:I188),""))</f>
        <v/>
      </c>
      <c r="P188" s="8" t="str">
        <f aca="false">IF(A188="","",YEAR(A188)&amp;"-"&amp;RIGHT("0"&amp;MONTH(A188),2))</f>
        <v/>
      </c>
      <c r="Q188" s="41" t="str">
        <f aca="false">IF(OR(A188="",C188=""),"",C188*IFERROR(INDEX(Paramètres!$D$8:$D$17,MATCH(B188,Paramètres!$A$8:$A$17,0)),0))</f>
        <v/>
      </c>
    </row>
    <row r="189" customFormat="false" ht="19.5" hidden="false" customHeight="true" outlineLevel="0" collapsed="false">
      <c r="A189" s="7"/>
      <c r="B189" s="35"/>
      <c r="C189" s="36"/>
      <c r="D189" s="37"/>
      <c r="E189" s="37"/>
      <c r="F189" s="37"/>
      <c r="G189" s="37"/>
      <c r="H189" s="37"/>
      <c r="I189" s="37"/>
      <c r="J189" s="38"/>
      <c r="K189" s="35"/>
      <c r="L189" s="39"/>
      <c r="M189" s="39"/>
      <c r="N189" s="35"/>
      <c r="O189" s="40" t="str">
        <f aca="false">IF(D189&lt;&gt;"",D189,IF(COUNT(E189:I189)&gt;0,SUM(E189:I189),""))</f>
        <v/>
      </c>
      <c r="P189" s="8" t="str">
        <f aca="false">IF(A189="","",YEAR(A189)&amp;"-"&amp;RIGHT("0"&amp;MONTH(A189),2))</f>
        <v/>
      </c>
      <c r="Q189" s="41" t="str">
        <f aca="false">IF(OR(A189="",C189=""),"",C189*IFERROR(INDEX(Paramètres!$D$8:$D$17,MATCH(B189,Paramètres!$A$8:$A$17,0)),0))</f>
        <v/>
      </c>
    </row>
    <row r="190" customFormat="false" ht="19.5" hidden="false" customHeight="true" outlineLevel="0" collapsed="false">
      <c r="A190" s="7"/>
      <c r="B190" s="35"/>
      <c r="C190" s="36"/>
      <c r="D190" s="37"/>
      <c r="E190" s="37"/>
      <c r="F190" s="37"/>
      <c r="G190" s="37"/>
      <c r="H190" s="37"/>
      <c r="I190" s="37"/>
      <c r="J190" s="38"/>
      <c r="K190" s="35"/>
      <c r="L190" s="39"/>
      <c r="M190" s="39"/>
      <c r="N190" s="35"/>
      <c r="O190" s="40" t="str">
        <f aca="false">IF(D190&lt;&gt;"",D190,IF(COUNT(E190:I190)&gt;0,SUM(E190:I190),""))</f>
        <v/>
      </c>
      <c r="P190" s="8" t="str">
        <f aca="false">IF(A190="","",YEAR(A190)&amp;"-"&amp;RIGHT("0"&amp;MONTH(A190),2))</f>
        <v/>
      </c>
      <c r="Q190" s="41" t="str">
        <f aca="false">IF(OR(A190="",C190=""),"",C190*IFERROR(INDEX(Paramètres!$D$8:$D$17,MATCH(B190,Paramètres!$A$8:$A$17,0)),0))</f>
        <v/>
      </c>
    </row>
    <row r="191" customFormat="false" ht="19.5" hidden="false" customHeight="true" outlineLevel="0" collapsed="false">
      <c r="A191" s="7"/>
      <c r="B191" s="35"/>
      <c r="C191" s="36"/>
      <c r="D191" s="37"/>
      <c r="E191" s="37"/>
      <c r="F191" s="37"/>
      <c r="G191" s="37"/>
      <c r="H191" s="37"/>
      <c r="I191" s="37"/>
      <c r="J191" s="38"/>
      <c r="K191" s="35"/>
      <c r="L191" s="39"/>
      <c r="M191" s="39"/>
      <c r="N191" s="35"/>
      <c r="O191" s="40" t="str">
        <f aca="false">IF(D191&lt;&gt;"",D191,IF(COUNT(E191:I191)&gt;0,SUM(E191:I191),""))</f>
        <v/>
      </c>
      <c r="P191" s="8" t="str">
        <f aca="false">IF(A191="","",YEAR(A191)&amp;"-"&amp;RIGHT("0"&amp;MONTH(A191),2))</f>
        <v/>
      </c>
      <c r="Q191" s="41" t="str">
        <f aca="false">IF(OR(A191="",C191=""),"",C191*IFERROR(INDEX(Paramètres!$D$8:$D$17,MATCH(B191,Paramètres!$A$8:$A$17,0)),0))</f>
        <v/>
      </c>
    </row>
    <row r="192" customFormat="false" ht="19.5" hidden="false" customHeight="true" outlineLevel="0" collapsed="false">
      <c r="A192" s="7"/>
      <c r="B192" s="35"/>
      <c r="C192" s="36"/>
      <c r="D192" s="37"/>
      <c r="E192" s="37"/>
      <c r="F192" s="37"/>
      <c r="G192" s="37"/>
      <c r="H192" s="37"/>
      <c r="I192" s="37"/>
      <c r="J192" s="38"/>
      <c r="K192" s="35"/>
      <c r="L192" s="39"/>
      <c r="M192" s="39"/>
      <c r="N192" s="35"/>
      <c r="O192" s="40" t="str">
        <f aca="false">IF(D192&lt;&gt;"",D192,IF(COUNT(E192:I192)&gt;0,SUM(E192:I192),""))</f>
        <v/>
      </c>
      <c r="P192" s="8" t="str">
        <f aca="false">IF(A192="","",YEAR(A192)&amp;"-"&amp;RIGHT("0"&amp;MONTH(A192),2))</f>
        <v/>
      </c>
      <c r="Q192" s="41" t="str">
        <f aca="false">IF(OR(A192="",C192=""),"",C192*IFERROR(INDEX(Paramètres!$D$8:$D$17,MATCH(B192,Paramètres!$A$8:$A$17,0)),0))</f>
        <v/>
      </c>
    </row>
    <row r="193" customFormat="false" ht="19.5" hidden="false" customHeight="true" outlineLevel="0" collapsed="false">
      <c r="A193" s="7"/>
      <c r="B193" s="35"/>
      <c r="C193" s="36"/>
      <c r="D193" s="37"/>
      <c r="E193" s="37"/>
      <c r="F193" s="37"/>
      <c r="G193" s="37"/>
      <c r="H193" s="37"/>
      <c r="I193" s="37"/>
      <c r="J193" s="38"/>
      <c r="K193" s="35"/>
      <c r="L193" s="39"/>
      <c r="M193" s="39"/>
      <c r="N193" s="35"/>
      <c r="O193" s="40" t="str">
        <f aca="false">IF(D193&lt;&gt;"",D193,IF(COUNT(E193:I193)&gt;0,SUM(E193:I193),""))</f>
        <v/>
      </c>
      <c r="P193" s="8" t="str">
        <f aca="false">IF(A193="","",YEAR(A193)&amp;"-"&amp;RIGHT("0"&amp;MONTH(A193),2))</f>
        <v/>
      </c>
      <c r="Q193" s="41" t="str">
        <f aca="false">IF(OR(A193="",C193=""),"",C193*IFERROR(INDEX(Paramètres!$D$8:$D$17,MATCH(B193,Paramètres!$A$8:$A$17,0)),0))</f>
        <v/>
      </c>
    </row>
    <row r="194" customFormat="false" ht="19.5" hidden="false" customHeight="true" outlineLevel="0" collapsed="false">
      <c r="A194" s="7"/>
      <c r="B194" s="35"/>
      <c r="C194" s="36"/>
      <c r="D194" s="37"/>
      <c r="E194" s="37"/>
      <c r="F194" s="37"/>
      <c r="G194" s="37"/>
      <c r="H194" s="37"/>
      <c r="I194" s="37"/>
      <c r="J194" s="38"/>
      <c r="K194" s="35"/>
      <c r="L194" s="39"/>
      <c r="M194" s="39"/>
      <c r="N194" s="35"/>
      <c r="O194" s="40" t="str">
        <f aca="false">IF(D194&lt;&gt;"",D194,IF(COUNT(E194:I194)&gt;0,SUM(E194:I194),""))</f>
        <v/>
      </c>
      <c r="P194" s="8" t="str">
        <f aca="false">IF(A194="","",YEAR(A194)&amp;"-"&amp;RIGHT("0"&amp;MONTH(A194),2))</f>
        <v/>
      </c>
      <c r="Q194" s="41" t="str">
        <f aca="false">IF(OR(A194="",C194=""),"",C194*IFERROR(INDEX(Paramètres!$D$8:$D$17,MATCH(B194,Paramètres!$A$8:$A$17,0)),0))</f>
        <v/>
      </c>
    </row>
    <row r="195" customFormat="false" ht="19.5" hidden="false" customHeight="true" outlineLevel="0" collapsed="false">
      <c r="A195" s="7"/>
      <c r="B195" s="35"/>
      <c r="C195" s="36"/>
      <c r="D195" s="37"/>
      <c r="E195" s="37"/>
      <c r="F195" s="37"/>
      <c r="G195" s="37"/>
      <c r="H195" s="37"/>
      <c r="I195" s="37"/>
      <c r="J195" s="38"/>
      <c r="K195" s="35"/>
      <c r="L195" s="39"/>
      <c r="M195" s="39"/>
      <c r="N195" s="35"/>
      <c r="O195" s="40" t="str">
        <f aca="false">IF(D195&lt;&gt;"",D195,IF(COUNT(E195:I195)&gt;0,SUM(E195:I195),""))</f>
        <v/>
      </c>
      <c r="P195" s="8" t="str">
        <f aca="false">IF(A195="","",YEAR(A195)&amp;"-"&amp;RIGHT("0"&amp;MONTH(A195),2))</f>
        <v/>
      </c>
      <c r="Q195" s="41" t="str">
        <f aca="false">IF(OR(A195="",C195=""),"",C195*IFERROR(INDEX(Paramètres!$D$8:$D$17,MATCH(B195,Paramètres!$A$8:$A$17,0)),0))</f>
        <v/>
      </c>
    </row>
    <row r="196" customFormat="false" ht="19.5" hidden="false" customHeight="true" outlineLevel="0" collapsed="false">
      <c r="A196" s="7"/>
      <c r="B196" s="35"/>
      <c r="C196" s="36"/>
      <c r="D196" s="37"/>
      <c r="E196" s="37"/>
      <c r="F196" s="37"/>
      <c r="G196" s="37"/>
      <c r="H196" s="37"/>
      <c r="I196" s="37"/>
      <c r="J196" s="38"/>
      <c r="K196" s="35"/>
      <c r="L196" s="39"/>
      <c r="M196" s="39"/>
      <c r="N196" s="35"/>
      <c r="O196" s="40" t="str">
        <f aca="false">IF(D196&lt;&gt;"",D196,IF(COUNT(E196:I196)&gt;0,SUM(E196:I196),""))</f>
        <v/>
      </c>
      <c r="P196" s="8" t="str">
        <f aca="false">IF(A196="","",YEAR(A196)&amp;"-"&amp;RIGHT("0"&amp;MONTH(A196),2))</f>
        <v/>
      </c>
      <c r="Q196" s="41" t="str">
        <f aca="false">IF(OR(A196="",C196=""),"",C196*IFERROR(INDEX(Paramètres!$D$8:$D$17,MATCH(B196,Paramètres!$A$8:$A$17,0)),0))</f>
        <v/>
      </c>
    </row>
    <row r="197" customFormat="false" ht="19.5" hidden="false" customHeight="true" outlineLevel="0" collapsed="false">
      <c r="A197" s="7"/>
      <c r="B197" s="35"/>
      <c r="C197" s="36"/>
      <c r="D197" s="37"/>
      <c r="E197" s="37"/>
      <c r="F197" s="37"/>
      <c r="G197" s="37"/>
      <c r="H197" s="37"/>
      <c r="I197" s="37"/>
      <c r="J197" s="38"/>
      <c r="K197" s="35"/>
      <c r="L197" s="39"/>
      <c r="M197" s="39"/>
      <c r="N197" s="35"/>
      <c r="O197" s="40" t="str">
        <f aca="false">IF(D197&lt;&gt;"",D197,IF(COUNT(E197:I197)&gt;0,SUM(E197:I197),""))</f>
        <v/>
      </c>
      <c r="P197" s="8" t="str">
        <f aca="false">IF(A197="","",YEAR(A197)&amp;"-"&amp;RIGHT("0"&amp;MONTH(A197),2))</f>
        <v/>
      </c>
      <c r="Q197" s="41" t="str">
        <f aca="false">IF(OR(A197="",C197=""),"",C197*IFERROR(INDEX(Paramètres!$D$8:$D$17,MATCH(B197,Paramètres!$A$8:$A$17,0)),0))</f>
        <v/>
      </c>
    </row>
    <row r="198" customFormat="false" ht="19.5" hidden="false" customHeight="true" outlineLevel="0" collapsed="false">
      <c r="A198" s="7"/>
      <c r="B198" s="35"/>
      <c r="C198" s="36"/>
      <c r="D198" s="37"/>
      <c r="E198" s="37"/>
      <c r="F198" s="37"/>
      <c r="G198" s="37"/>
      <c r="H198" s="37"/>
      <c r="I198" s="37"/>
      <c r="J198" s="38"/>
      <c r="K198" s="35"/>
      <c r="L198" s="39"/>
      <c r="M198" s="39"/>
      <c r="N198" s="35"/>
      <c r="O198" s="40" t="str">
        <f aca="false">IF(D198&lt;&gt;"",D198,IF(COUNT(E198:I198)&gt;0,SUM(E198:I198),""))</f>
        <v/>
      </c>
      <c r="P198" s="8" t="str">
        <f aca="false">IF(A198="","",YEAR(A198)&amp;"-"&amp;RIGHT("0"&amp;MONTH(A198),2))</f>
        <v/>
      </c>
      <c r="Q198" s="41" t="str">
        <f aca="false">IF(OR(A198="",C198=""),"",C198*IFERROR(INDEX(Paramètres!$D$8:$D$17,MATCH(B198,Paramètres!$A$8:$A$17,0)),0))</f>
        <v/>
      </c>
    </row>
    <row r="199" customFormat="false" ht="19.5" hidden="false" customHeight="true" outlineLevel="0" collapsed="false">
      <c r="A199" s="7"/>
      <c r="B199" s="35"/>
      <c r="C199" s="36"/>
      <c r="D199" s="37"/>
      <c r="E199" s="37"/>
      <c r="F199" s="37"/>
      <c r="G199" s="37"/>
      <c r="H199" s="37"/>
      <c r="I199" s="37"/>
      <c r="J199" s="38"/>
      <c r="K199" s="35"/>
      <c r="L199" s="39"/>
      <c r="M199" s="39"/>
      <c r="N199" s="35"/>
      <c r="O199" s="40" t="str">
        <f aca="false">IF(D199&lt;&gt;"",D199,IF(COUNT(E199:I199)&gt;0,SUM(E199:I199),""))</f>
        <v/>
      </c>
      <c r="P199" s="8" t="str">
        <f aca="false">IF(A199="","",YEAR(A199)&amp;"-"&amp;RIGHT("0"&amp;MONTH(A199),2))</f>
        <v/>
      </c>
      <c r="Q199" s="41" t="str">
        <f aca="false">IF(OR(A199="",C199=""),"",C199*IFERROR(INDEX(Paramètres!$D$8:$D$17,MATCH(B199,Paramètres!$A$8:$A$17,0)),0))</f>
        <v/>
      </c>
    </row>
    <row r="200" customFormat="false" ht="19.5" hidden="false" customHeight="true" outlineLevel="0" collapsed="false">
      <c r="A200" s="7"/>
      <c r="B200" s="35"/>
      <c r="C200" s="36"/>
      <c r="D200" s="37"/>
      <c r="E200" s="37"/>
      <c r="F200" s="37"/>
      <c r="G200" s="37"/>
      <c r="H200" s="37"/>
      <c r="I200" s="37"/>
      <c r="J200" s="38"/>
      <c r="K200" s="35"/>
      <c r="L200" s="39"/>
      <c r="M200" s="39"/>
      <c r="N200" s="35"/>
      <c r="O200" s="40" t="str">
        <f aca="false">IF(D200&lt;&gt;"",D200,IF(COUNT(E200:I200)&gt;0,SUM(E200:I200),""))</f>
        <v/>
      </c>
      <c r="P200" s="8" t="str">
        <f aca="false">IF(A200="","",YEAR(A200)&amp;"-"&amp;RIGHT("0"&amp;MONTH(A200),2))</f>
        <v/>
      </c>
      <c r="Q200" s="41" t="str">
        <f aca="false">IF(OR(A200="",C200=""),"",C200*IFERROR(INDEX(Paramètres!$D$8:$D$17,MATCH(B200,Paramètres!$A$8:$A$17,0)),0))</f>
        <v/>
      </c>
    </row>
    <row r="201" customFormat="false" ht="19.5" hidden="false" customHeight="true" outlineLevel="0" collapsed="false">
      <c r="A201" s="7"/>
      <c r="B201" s="35"/>
      <c r="C201" s="36"/>
      <c r="D201" s="37"/>
      <c r="E201" s="37"/>
      <c r="F201" s="37"/>
      <c r="G201" s="37"/>
      <c r="H201" s="37"/>
      <c r="I201" s="37"/>
      <c r="J201" s="38"/>
      <c r="K201" s="35"/>
      <c r="L201" s="39"/>
      <c r="M201" s="39"/>
      <c r="N201" s="35"/>
      <c r="O201" s="40" t="str">
        <f aca="false">IF(D201&lt;&gt;"",D201,IF(COUNT(E201:I201)&gt;0,SUM(E201:I201),""))</f>
        <v/>
      </c>
      <c r="P201" s="8" t="str">
        <f aca="false">IF(A201="","",YEAR(A201)&amp;"-"&amp;RIGHT("0"&amp;MONTH(A201),2))</f>
        <v/>
      </c>
      <c r="Q201" s="41" t="str">
        <f aca="false">IF(OR(A201="",C201=""),"",C201*IFERROR(INDEX(Paramètres!$D$8:$D$17,MATCH(B201,Paramètres!$A$8:$A$17,0)),0))</f>
        <v/>
      </c>
    </row>
    <row r="202" customFormat="false" ht="19.5" hidden="false" customHeight="true" outlineLevel="0" collapsed="false">
      <c r="A202" s="7"/>
      <c r="B202" s="35"/>
      <c r="C202" s="36"/>
      <c r="D202" s="37"/>
      <c r="E202" s="37"/>
      <c r="F202" s="37"/>
      <c r="G202" s="37"/>
      <c r="H202" s="37"/>
      <c r="I202" s="37"/>
      <c r="J202" s="38"/>
      <c r="K202" s="35"/>
      <c r="L202" s="39"/>
      <c r="M202" s="39"/>
      <c r="N202" s="35"/>
      <c r="O202" s="40" t="str">
        <f aca="false">IF(D202&lt;&gt;"",D202,IF(COUNT(E202:I202)&gt;0,SUM(E202:I202),""))</f>
        <v/>
      </c>
      <c r="P202" s="8" t="str">
        <f aca="false">IF(A202="","",YEAR(A202)&amp;"-"&amp;RIGHT("0"&amp;MONTH(A202),2))</f>
        <v/>
      </c>
      <c r="Q202" s="41" t="str">
        <f aca="false">IF(OR(A202="",C202=""),"",C202*IFERROR(INDEX(Paramètres!$D$8:$D$17,MATCH(B202,Paramètres!$A$8:$A$17,0)),0))</f>
        <v/>
      </c>
    </row>
    <row r="203" customFormat="false" ht="19.5" hidden="false" customHeight="true" outlineLevel="0" collapsed="false">
      <c r="A203" s="7"/>
      <c r="B203" s="35"/>
      <c r="C203" s="36"/>
      <c r="D203" s="37"/>
      <c r="E203" s="37"/>
      <c r="F203" s="37"/>
      <c r="G203" s="37"/>
      <c r="H203" s="37"/>
      <c r="I203" s="37"/>
      <c r="J203" s="38"/>
      <c r="K203" s="35"/>
      <c r="L203" s="39"/>
      <c r="M203" s="39"/>
      <c r="N203" s="35"/>
      <c r="O203" s="40" t="str">
        <f aca="false">IF(D203&lt;&gt;"",D203,IF(COUNT(E203:I203)&gt;0,SUM(E203:I203),""))</f>
        <v/>
      </c>
      <c r="P203" s="8" t="str">
        <f aca="false">IF(A203="","",YEAR(A203)&amp;"-"&amp;RIGHT("0"&amp;MONTH(A203),2))</f>
        <v/>
      </c>
      <c r="Q203" s="41" t="str">
        <f aca="false">IF(OR(A203="",C203=""),"",C203*IFERROR(INDEX(Paramètres!$D$8:$D$17,MATCH(B203,Paramètres!$A$8:$A$17,0)),0))</f>
        <v/>
      </c>
    </row>
    <row r="204" customFormat="false" ht="19.5" hidden="false" customHeight="true" outlineLevel="0" collapsed="false">
      <c r="A204" s="7"/>
      <c r="B204" s="35"/>
      <c r="C204" s="36"/>
      <c r="D204" s="37"/>
      <c r="E204" s="37"/>
      <c r="F204" s="37"/>
      <c r="G204" s="37"/>
      <c r="H204" s="37"/>
      <c r="I204" s="37"/>
      <c r="J204" s="38"/>
      <c r="K204" s="35"/>
      <c r="L204" s="39"/>
      <c r="M204" s="39"/>
      <c r="N204" s="35"/>
      <c r="O204" s="40" t="str">
        <f aca="false">IF(D204&lt;&gt;"",D204,IF(COUNT(E204:I204)&gt;0,SUM(E204:I204),""))</f>
        <v/>
      </c>
      <c r="P204" s="8" t="str">
        <f aca="false">IF(A204="","",YEAR(A204)&amp;"-"&amp;RIGHT("0"&amp;MONTH(A204),2))</f>
        <v/>
      </c>
      <c r="Q204" s="41" t="str">
        <f aca="false">IF(OR(A204="",C204=""),"",C204*IFERROR(INDEX(Paramètres!$D$8:$D$17,MATCH(B204,Paramètres!$A$8:$A$17,0)),0))</f>
        <v/>
      </c>
    </row>
    <row r="205" customFormat="false" ht="19.5" hidden="false" customHeight="true" outlineLevel="0" collapsed="false">
      <c r="A205" s="7"/>
      <c r="B205" s="35"/>
      <c r="C205" s="36"/>
      <c r="D205" s="37"/>
      <c r="E205" s="37"/>
      <c r="F205" s="37"/>
      <c r="G205" s="37"/>
      <c r="H205" s="37"/>
      <c r="I205" s="37"/>
      <c r="J205" s="38"/>
      <c r="K205" s="35"/>
      <c r="L205" s="39"/>
      <c r="M205" s="39"/>
      <c r="N205" s="35"/>
      <c r="O205" s="40" t="str">
        <f aca="false">IF(D205&lt;&gt;"",D205,IF(COUNT(E205:I205)&gt;0,SUM(E205:I205),""))</f>
        <v/>
      </c>
      <c r="P205" s="8" t="str">
        <f aca="false">IF(A205="","",YEAR(A205)&amp;"-"&amp;RIGHT("0"&amp;MONTH(A205),2))</f>
        <v/>
      </c>
      <c r="Q205" s="41" t="str">
        <f aca="false">IF(OR(A205="",C205=""),"",C205*IFERROR(INDEX(Paramètres!$D$8:$D$17,MATCH(B205,Paramètres!$A$8:$A$17,0)),0))</f>
        <v/>
      </c>
    </row>
    <row r="206" customFormat="false" ht="19.5" hidden="false" customHeight="true" outlineLevel="0" collapsed="false">
      <c r="A206" s="7"/>
      <c r="B206" s="35"/>
      <c r="C206" s="36"/>
      <c r="D206" s="37"/>
      <c r="E206" s="37"/>
      <c r="F206" s="37"/>
      <c r="G206" s="37"/>
      <c r="H206" s="37"/>
      <c r="I206" s="37"/>
      <c r="J206" s="38"/>
      <c r="K206" s="35"/>
      <c r="L206" s="39"/>
      <c r="M206" s="39"/>
      <c r="N206" s="35"/>
      <c r="O206" s="40" t="str">
        <f aca="false">IF(D206&lt;&gt;"",D206,IF(COUNT(E206:I206)&gt;0,SUM(E206:I206),""))</f>
        <v/>
      </c>
      <c r="P206" s="8" t="str">
        <f aca="false">IF(A206="","",YEAR(A206)&amp;"-"&amp;RIGHT("0"&amp;MONTH(A206),2))</f>
        <v/>
      </c>
      <c r="Q206" s="41" t="str">
        <f aca="false">IF(OR(A206="",C206=""),"",C206*IFERROR(INDEX(Paramètres!$D$8:$D$17,MATCH(B206,Paramètres!$A$8:$A$17,0)),0))</f>
        <v/>
      </c>
    </row>
    <row r="207" customFormat="false" ht="19.5" hidden="false" customHeight="true" outlineLevel="0" collapsed="false">
      <c r="A207" s="7"/>
      <c r="B207" s="35"/>
      <c r="C207" s="36"/>
      <c r="D207" s="37"/>
      <c r="E207" s="37"/>
      <c r="F207" s="37"/>
      <c r="G207" s="37"/>
      <c r="H207" s="37"/>
      <c r="I207" s="37"/>
      <c r="J207" s="38"/>
      <c r="K207" s="35"/>
      <c r="L207" s="39"/>
      <c r="M207" s="39"/>
      <c r="N207" s="35"/>
      <c r="O207" s="40" t="str">
        <f aca="false">IF(D207&lt;&gt;"",D207,IF(COUNT(E207:I207)&gt;0,SUM(E207:I207),""))</f>
        <v/>
      </c>
      <c r="P207" s="8" t="str">
        <f aca="false">IF(A207="","",YEAR(A207)&amp;"-"&amp;RIGHT("0"&amp;MONTH(A207),2))</f>
        <v/>
      </c>
      <c r="Q207" s="41" t="str">
        <f aca="false">IF(OR(A207="",C207=""),"",C207*IFERROR(INDEX(Paramètres!$D$8:$D$17,MATCH(B207,Paramètres!$A$8:$A$17,0)),0))</f>
        <v/>
      </c>
    </row>
    <row r="208" customFormat="false" ht="19.5" hidden="false" customHeight="true" outlineLevel="0" collapsed="false">
      <c r="A208" s="7"/>
      <c r="B208" s="35"/>
      <c r="C208" s="36"/>
      <c r="D208" s="37"/>
      <c r="E208" s="37"/>
      <c r="F208" s="37"/>
      <c r="G208" s="37"/>
      <c r="H208" s="37"/>
      <c r="I208" s="37"/>
      <c r="J208" s="38"/>
      <c r="K208" s="35"/>
      <c r="L208" s="39"/>
      <c r="M208" s="39"/>
      <c r="N208" s="35"/>
      <c r="O208" s="40" t="str">
        <f aca="false">IF(D208&lt;&gt;"",D208,IF(COUNT(E208:I208)&gt;0,SUM(E208:I208),""))</f>
        <v/>
      </c>
      <c r="P208" s="8" t="str">
        <f aca="false">IF(A208="","",YEAR(A208)&amp;"-"&amp;RIGHT("0"&amp;MONTH(A208),2))</f>
        <v/>
      </c>
      <c r="Q208" s="41" t="str">
        <f aca="false">IF(OR(A208="",C208=""),"",C208*IFERROR(INDEX(Paramètres!$D$8:$D$17,MATCH(B208,Paramètres!$A$8:$A$17,0)),0))</f>
        <v/>
      </c>
    </row>
    <row r="209" customFormat="false" ht="19.5" hidden="false" customHeight="true" outlineLevel="0" collapsed="false">
      <c r="A209" s="7"/>
      <c r="B209" s="35"/>
      <c r="C209" s="36"/>
      <c r="D209" s="37"/>
      <c r="E209" s="37"/>
      <c r="F209" s="37"/>
      <c r="G209" s="37"/>
      <c r="H209" s="37"/>
      <c r="I209" s="37"/>
      <c r="J209" s="38"/>
      <c r="K209" s="35"/>
      <c r="L209" s="39"/>
      <c r="M209" s="39"/>
      <c r="N209" s="35"/>
      <c r="O209" s="40" t="str">
        <f aca="false">IF(D209&lt;&gt;"",D209,IF(COUNT(E209:I209)&gt;0,SUM(E209:I209),""))</f>
        <v/>
      </c>
      <c r="P209" s="8" t="str">
        <f aca="false">IF(A209="","",YEAR(A209)&amp;"-"&amp;RIGHT("0"&amp;MONTH(A209),2))</f>
        <v/>
      </c>
      <c r="Q209" s="41" t="str">
        <f aca="false">IF(OR(A209="",C209=""),"",C209*IFERROR(INDEX(Paramètres!$D$8:$D$17,MATCH(B209,Paramètres!$A$8:$A$17,0)),0))</f>
        <v/>
      </c>
    </row>
    <row r="210" customFormat="false" ht="19.5" hidden="false" customHeight="true" outlineLevel="0" collapsed="false">
      <c r="A210" s="7"/>
      <c r="B210" s="35"/>
      <c r="C210" s="36"/>
      <c r="D210" s="37"/>
      <c r="E210" s="37"/>
      <c r="F210" s="37"/>
      <c r="G210" s="37"/>
      <c r="H210" s="37"/>
      <c r="I210" s="37"/>
      <c r="J210" s="38"/>
      <c r="K210" s="35"/>
      <c r="L210" s="39"/>
      <c r="M210" s="39"/>
      <c r="N210" s="35"/>
      <c r="O210" s="40" t="str">
        <f aca="false">IF(D210&lt;&gt;"",D210,IF(COUNT(E210:I210)&gt;0,SUM(E210:I210),""))</f>
        <v/>
      </c>
      <c r="P210" s="8" t="str">
        <f aca="false">IF(A210="","",YEAR(A210)&amp;"-"&amp;RIGHT("0"&amp;MONTH(A210),2))</f>
        <v/>
      </c>
      <c r="Q210" s="41" t="str">
        <f aca="false">IF(OR(A210="",C210=""),"",C210*IFERROR(INDEX(Paramètres!$D$8:$D$17,MATCH(B210,Paramètres!$A$8:$A$17,0)),0))</f>
        <v/>
      </c>
    </row>
    <row r="211" customFormat="false" ht="19.5" hidden="false" customHeight="true" outlineLevel="0" collapsed="false">
      <c r="A211" s="7"/>
      <c r="B211" s="35"/>
      <c r="C211" s="36"/>
      <c r="D211" s="37"/>
      <c r="E211" s="37"/>
      <c r="F211" s="37"/>
      <c r="G211" s="37"/>
      <c r="H211" s="37"/>
      <c r="I211" s="37"/>
      <c r="J211" s="38"/>
      <c r="K211" s="35"/>
      <c r="L211" s="39"/>
      <c r="M211" s="39"/>
      <c r="N211" s="35"/>
      <c r="O211" s="40" t="str">
        <f aca="false">IF(D211&lt;&gt;"",D211,IF(COUNT(E211:I211)&gt;0,SUM(E211:I211),""))</f>
        <v/>
      </c>
      <c r="P211" s="8" t="str">
        <f aca="false">IF(A211="","",YEAR(A211)&amp;"-"&amp;RIGHT("0"&amp;MONTH(A211),2))</f>
        <v/>
      </c>
      <c r="Q211" s="41" t="str">
        <f aca="false">IF(OR(A211="",C211=""),"",C211*IFERROR(INDEX(Paramètres!$D$8:$D$17,MATCH(B211,Paramètres!$A$8:$A$17,0)),0))</f>
        <v/>
      </c>
    </row>
    <row r="212" customFormat="false" ht="19.5" hidden="false" customHeight="true" outlineLevel="0" collapsed="false">
      <c r="A212" s="7"/>
      <c r="B212" s="35"/>
      <c r="C212" s="36"/>
      <c r="D212" s="37"/>
      <c r="E212" s="37"/>
      <c r="F212" s="37"/>
      <c r="G212" s="37"/>
      <c r="H212" s="37"/>
      <c r="I212" s="37"/>
      <c r="J212" s="38"/>
      <c r="K212" s="35"/>
      <c r="L212" s="39"/>
      <c r="M212" s="39"/>
      <c r="N212" s="35"/>
      <c r="O212" s="40" t="str">
        <f aca="false">IF(D212&lt;&gt;"",D212,IF(COUNT(E212:I212)&gt;0,SUM(E212:I212),""))</f>
        <v/>
      </c>
      <c r="P212" s="8" t="str">
        <f aca="false">IF(A212="","",YEAR(A212)&amp;"-"&amp;RIGHT("0"&amp;MONTH(A212),2))</f>
        <v/>
      </c>
      <c r="Q212" s="41" t="str">
        <f aca="false">IF(OR(A212="",C212=""),"",C212*IFERROR(INDEX(Paramètres!$D$8:$D$17,MATCH(B212,Paramètres!$A$8:$A$17,0)),0))</f>
        <v/>
      </c>
    </row>
    <row r="213" customFormat="false" ht="19.5" hidden="false" customHeight="true" outlineLevel="0" collapsed="false">
      <c r="A213" s="7"/>
      <c r="B213" s="35"/>
      <c r="C213" s="36"/>
      <c r="D213" s="37"/>
      <c r="E213" s="37"/>
      <c r="F213" s="37"/>
      <c r="G213" s="37"/>
      <c r="H213" s="37"/>
      <c r="I213" s="37"/>
      <c r="J213" s="38"/>
      <c r="K213" s="35"/>
      <c r="L213" s="39"/>
      <c r="M213" s="39"/>
      <c r="N213" s="35"/>
      <c r="O213" s="40" t="str">
        <f aca="false">IF(D213&lt;&gt;"",D213,IF(COUNT(E213:I213)&gt;0,SUM(E213:I213),""))</f>
        <v/>
      </c>
      <c r="P213" s="8" t="str">
        <f aca="false">IF(A213="","",YEAR(A213)&amp;"-"&amp;RIGHT("0"&amp;MONTH(A213),2))</f>
        <v/>
      </c>
      <c r="Q213" s="41" t="str">
        <f aca="false">IF(OR(A213="",C213=""),"",C213*IFERROR(INDEX(Paramètres!$D$8:$D$17,MATCH(B213,Paramètres!$A$8:$A$17,0)),0))</f>
        <v/>
      </c>
    </row>
    <row r="214" customFormat="false" ht="19.5" hidden="false" customHeight="true" outlineLevel="0" collapsed="false">
      <c r="A214" s="7"/>
      <c r="B214" s="35"/>
      <c r="C214" s="36"/>
      <c r="D214" s="37"/>
      <c r="E214" s="37"/>
      <c r="F214" s="37"/>
      <c r="G214" s="37"/>
      <c r="H214" s="37"/>
      <c r="I214" s="37"/>
      <c r="J214" s="38"/>
      <c r="K214" s="35"/>
      <c r="L214" s="39"/>
      <c r="M214" s="39"/>
      <c r="N214" s="35"/>
      <c r="O214" s="40" t="str">
        <f aca="false">IF(D214&lt;&gt;"",D214,IF(COUNT(E214:I214)&gt;0,SUM(E214:I214),""))</f>
        <v/>
      </c>
      <c r="P214" s="8" t="str">
        <f aca="false">IF(A214="","",YEAR(A214)&amp;"-"&amp;RIGHT("0"&amp;MONTH(A214),2))</f>
        <v/>
      </c>
      <c r="Q214" s="41" t="str">
        <f aca="false">IF(OR(A214="",C214=""),"",C214*IFERROR(INDEX(Paramètres!$D$8:$D$17,MATCH(B214,Paramètres!$A$8:$A$17,0)),0))</f>
        <v/>
      </c>
    </row>
    <row r="215" customFormat="false" ht="19.5" hidden="false" customHeight="true" outlineLevel="0" collapsed="false">
      <c r="A215" s="7"/>
      <c r="B215" s="35"/>
      <c r="C215" s="36"/>
      <c r="D215" s="37"/>
      <c r="E215" s="37"/>
      <c r="F215" s="37"/>
      <c r="G215" s="37"/>
      <c r="H215" s="37"/>
      <c r="I215" s="37"/>
      <c r="J215" s="38"/>
      <c r="K215" s="35"/>
      <c r="L215" s="39"/>
      <c r="M215" s="39"/>
      <c r="N215" s="35"/>
      <c r="O215" s="40" t="str">
        <f aca="false">IF(D215&lt;&gt;"",D215,IF(COUNT(E215:I215)&gt;0,SUM(E215:I215),""))</f>
        <v/>
      </c>
      <c r="P215" s="8" t="str">
        <f aca="false">IF(A215="","",YEAR(A215)&amp;"-"&amp;RIGHT("0"&amp;MONTH(A215),2))</f>
        <v/>
      </c>
      <c r="Q215" s="41" t="str">
        <f aca="false">IF(OR(A215="",C215=""),"",C215*IFERROR(INDEX(Paramètres!$D$8:$D$17,MATCH(B215,Paramètres!$A$8:$A$17,0)),0))</f>
        <v/>
      </c>
    </row>
    <row r="216" customFormat="false" ht="19.5" hidden="false" customHeight="true" outlineLevel="0" collapsed="false">
      <c r="A216" s="7"/>
      <c r="B216" s="35"/>
      <c r="C216" s="36"/>
      <c r="D216" s="37"/>
      <c r="E216" s="37"/>
      <c r="F216" s="37"/>
      <c r="G216" s="37"/>
      <c r="H216" s="37"/>
      <c r="I216" s="37"/>
      <c r="J216" s="38"/>
      <c r="K216" s="35"/>
      <c r="L216" s="39"/>
      <c r="M216" s="39"/>
      <c r="N216" s="35"/>
      <c r="O216" s="40" t="str">
        <f aca="false">IF(D216&lt;&gt;"",D216,IF(COUNT(E216:I216)&gt;0,SUM(E216:I216),""))</f>
        <v/>
      </c>
      <c r="P216" s="8" t="str">
        <f aca="false">IF(A216="","",YEAR(A216)&amp;"-"&amp;RIGHT("0"&amp;MONTH(A216),2))</f>
        <v/>
      </c>
      <c r="Q216" s="41" t="str">
        <f aca="false">IF(OR(A216="",C216=""),"",C216*IFERROR(INDEX(Paramètres!$D$8:$D$17,MATCH(B216,Paramètres!$A$8:$A$17,0)),0))</f>
        <v/>
      </c>
    </row>
    <row r="217" customFormat="false" ht="19.5" hidden="false" customHeight="true" outlineLevel="0" collapsed="false">
      <c r="A217" s="7"/>
      <c r="B217" s="35"/>
      <c r="C217" s="36"/>
      <c r="D217" s="37"/>
      <c r="E217" s="37"/>
      <c r="F217" s="37"/>
      <c r="G217" s="37"/>
      <c r="H217" s="37"/>
      <c r="I217" s="37"/>
      <c r="J217" s="38"/>
      <c r="K217" s="35"/>
      <c r="L217" s="39"/>
      <c r="M217" s="39"/>
      <c r="N217" s="35"/>
      <c r="O217" s="40" t="str">
        <f aca="false">IF(D217&lt;&gt;"",D217,IF(COUNT(E217:I217)&gt;0,SUM(E217:I217),""))</f>
        <v/>
      </c>
      <c r="P217" s="8" t="str">
        <f aca="false">IF(A217="","",YEAR(A217)&amp;"-"&amp;RIGHT("0"&amp;MONTH(A217),2))</f>
        <v/>
      </c>
      <c r="Q217" s="41" t="str">
        <f aca="false">IF(OR(A217="",C217=""),"",C217*IFERROR(INDEX(Paramètres!$D$8:$D$17,MATCH(B217,Paramètres!$A$8:$A$17,0)),0))</f>
        <v/>
      </c>
    </row>
    <row r="218" customFormat="false" ht="19.5" hidden="false" customHeight="true" outlineLevel="0" collapsed="false">
      <c r="A218" s="7"/>
      <c r="B218" s="35"/>
      <c r="C218" s="36"/>
      <c r="D218" s="37"/>
      <c r="E218" s="37"/>
      <c r="F218" s="37"/>
      <c r="G218" s="37"/>
      <c r="H218" s="37"/>
      <c r="I218" s="37"/>
      <c r="J218" s="38"/>
      <c r="K218" s="35"/>
      <c r="L218" s="39"/>
      <c r="M218" s="39"/>
      <c r="N218" s="35"/>
      <c r="O218" s="40" t="str">
        <f aca="false">IF(D218&lt;&gt;"",D218,IF(COUNT(E218:I218)&gt;0,SUM(E218:I218),""))</f>
        <v/>
      </c>
      <c r="P218" s="8" t="str">
        <f aca="false">IF(A218="","",YEAR(A218)&amp;"-"&amp;RIGHT("0"&amp;MONTH(A218),2))</f>
        <v/>
      </c>
      <c r="Q218" s="41" t="str">
        <f aca="false">IF(OR(A218="",C218=""),"",C218*IFERROR(INDEX(Paramètres!$D$8:$D$17,MATCH(B218,Paramètres!$A$8:$A$17,0)),0))</f>
        <v/>
      </c>
    </row>
    <row r="219" customFormat="false" ht="19.5" hidden="false" customHeight="true" outlineLevel="0" collapsed="false">
      <c r="A219" s="7"/>
      <c r="B219" s="35"/>
      <c r="C219" s="36"/>
      <c r="D219" s="37"/>
      <c r="E219" s="37"/>
      <c r="F219" s="37"/>
      <c r="G219" s="37"/>
      <c r="H219" s="37"/>
      <c r="I219" s="37"/>
      <c r="J219" s="38"/>
      <c r="K219" s="35"/>
      <c r="L219" s="39"/>
      <c r="M219" s="39"/>
      <c r="N219" s="35"/>
      <c r="O219" s="40" t="str">
        <f aca="false">IF(D219&lt;&gt;"",D219,IF(COUNT(E219:I219)&gt;0,SUM(E219:I219),""))</f>
        <v/>
      </c>
      <c r="P219" s="8" t="str">
        <f aca="false">IF(A219="","",YEAR(A219)&amp;"-"&amp;RIGHT("0"&amp;MONTH(A219),2))</f>
        <v/>
      </c>
      <c r="Q219" s="41" t="str">
        <f aca="false">IF(OR(A219="",C219=""),"",C219*IFERROR(INDEX(Paramètres!$D$8:$D$17,MATCH(B219,Paramètres!$A$8:$A$17,0)),0))</f>
        <v/>
      </c>
    </row>
    <row r="220" customFormat="false" ht="19.5" hidden="false" customHeight="true" outlineLevel="0" collapsed="false">
      <c r="A220" s="7"/>
      <c r="B220" s="35"/>
      <c r="C220" s="36"/>
      <c r="D220" s="37"/>
      <c r="E220" s="37"/>
      <c r="F220" s="37"/>
      <c r="G220" s="37"/>
      <c r="H220" s="37"/>
      <c r="I220" s="37"/>
      <c r="J220" s="38"/>
      <c r="K220" s="35"/>
      <c r="L220" s="39"/>
      <c r="M220" s="39"/>
      <c r="N220" s="35"/>
      <c r="O220" s="40" t="str">
        <f aca="false">IF(D220&lt;&gt;"",D220,IF(COUNT(E220:I220)&gt;0,SUM(E220:I220),""))</f>
        <v/>
      </c>
      <c r="P220" s="8" t="str">
        <f aca="false">IF(A220="","",YEAR(A220)&amp;"-"&amp;RIGHT("0"&amp;MONTH(A220),2))</f>
        <v/>
      </c>
      <c r="Q220" s="41" t="str">
        <f aca="false">IF(OR(A220="",C220=""),"",C220*IFERROR(INDEX(Paramètres!$D$8:$D$17,MATCH(B220,Paramètres!$A$8:$A$17,0)),0))</f>
        <v/>
      </c>
    </row>
    <row r="221" customFormat="false" ht="19.5" hidden="false" customHeight="true" outlineLevel="0" collapsed="false">
      <c r="A221" s="7"/>
      <c r="B221" s="35"/>
      <c r="C221" s="36"/>
      <c r="D221" s="37"/>
      <c r="E221" s="37"/>
      <c r="F221" s="37"/>
      <c r="G221" s="37"/>
      <c r="H221" s="37"/>
      <c r="I221" s="37"/>
      <c r="J221" s="38"/>
      <c r="K221" s="35"/>
      <c r="L221" s="39"/>
      <c r="M221" s="39"/>
      <c r="N221" s="35"/>
      <c r="O221" s="40" t="str">
        <f aca="false">IF(D221&lt;&gt;"",D221,IF(COUNT(E221:I221)&gt;0,SUM(E221:I221),""))</f>
        <v/>
      </c>
      <c r="P221" s="8" t="str">
        <f aca="false">IF(A221="","",YEAR(A221)&amp;"-"&amp;RIGHT("0"&amp;MONTH(A221),2))</f>
        <v/>
      </c>
      <c r="Q221" s="41" t="str">
        <f aca="false">IF(OR(A221="",C221=""),"",C221*IFERROR(INDEX(Paramètres!$D$8:$D$17,MATCH(B221,Paramètres!$A$8:$A$17,0)),0))</f>
        <v/>
      </c>
    </row>
    <row r="222" customFormat="false" ht="19.5" hidden="false" customHeight="true" outlineLevel="0" collapsed="false">
      <c r="A222" s="7"/>
      <c r="B222" s="35"/>
      <c r="C222" s="36"/>
      <c r="D222" s="37"/>
      <c r="E222" s="37"/>
      <c r="F222" s="37"/>
      <c r="G222" s="37"/>
      <c r="H222" s="37"/>
      <c r="I222" s="37"/>
      <c r="J222" s="38"/>
      <c r="K222" s="35"/>
      <c r="L222" s="39"/>
      <c r="M222" s="39"/>
      <c r="N222" s="35"/>
      <c r="O222" s="40" t="str">
        <f aca="false">IF(D222&lt;&gt;"",D222,IF(COUNT(E222:I222)&gt;0,SUM(E222:I222),""))</f>
        <v/>
      </c>
      <c r="P222" s="8" t="str">
        <f aca="false">IF(A222="","",YEAR(A222)&amp;"-"&amp;RIGHT("0"&amp;MONTH(A222),2))</f>
        <v/>
      </c>
      <c r="Q222" s="41" t="str">
        <f aca="false">IF(OR(A222="",C222=""),"",C222*IFERROR(INDEX(Paramètres!$D$8:$D$17,MATCH(B222,Paramètres!$A$8:$A$17,0)),0))</f>
        <v/>
      </c>
    </row>
    <row r="223" customFormat="false" ht="19.5" hidden="false" customHeight="true" outlineLevel="0" collapsed="false">
      <c r="A223" s="7"/>
      <c r="B223" s="35"/>
      <c r="C223" s="36"/>
      <c r="D223" s="37"/>
      <c r="E223" s="37"/>
      <c r="F223" s="37"/>
      <c r="G223" s="37"/>
      <c r="H223" s="37"/>
      <c r="I223" s="37"/>
      <c r="J223" s="38"/>
      <c r="K223" s="35"/>
      <c r="L223" s="39"/>
      <c r="M223" s="39"/>
      <c r="N223" s="35"/>
      <c r="O223" s="40" t="str">
        <f aca="false">IF(D223&lt;&gt;"",D223,IF(COUNT(E223:I223)&gt;0,SUM(E223:I223),""))</f>
        <v/>
      </c>
      <c r="P223" s="8" t="str">
        <f aca="false">IF(A223="","",YEAR(A223)&amp;"-"&amp;RIGHT("0"&amp;MONTH(A223),2))</f>
        <v/>
      </c>
      <c r="Q223" s="41" t="str">
        <f aca="false">IF(OR(A223="",C223=""),"",C223*IFERROR(INDEX(Paramètres!$D$8:$D$17,MATCH(B223,Paramètres!$A$8:$A$17,0)),0))</f>
        <v/>
      </c>
    </row>
    <row r="224" customFormat="false" ht="19.5" hidden="false" customHeight="true" outlineLevel="0" collapsed="false">
      <c r="A224" s="7"/>
      <c r="B224" s="35"/>
      <c r="C224" s="36"/>
      <c r="D224" s="37"/>
      <c r="E224" s="37"/>
      <c r="F224" s="37"/>
      <c r="G224" s="37"/>
      <c r="H224" s="37"/>
      <c r="I224" s="37"/>
      <c r="J224" s="38"/>
      <c r="K224" s="35"/>
      <c r="L224" s="39"/>
      <c r="M224" s="39"/>
      <c r="N224" s="35"/>
      <c r="O224" s="40" t="str">
        <f aca="false">IF(D224&lt;&gt;"",D224,IF(COUNT(E224:I224)&gt;0,SUM(E224:I224),""))</f>
        <v/>
      </c>
      <c r="P224" s="8" t="str">
        <f aca="false">IF(A224="","",YEAR(A224)&amp;"-"&amp;RIGHT("0"&amp;MONTH(A224),2))</f>
        <v/>
      </c>
      <c r="Q224" s="41" t="str">
        <f aca="false">IF(OR(A224="",C224=""),"",C224*IFERROR(INDEX(Paramètres!$D$8:$D$17,MATCH(B224,Paramètres!$A$8:$A$17,0)),0))</f>
        <v/>
      </c>
    </row>
    <row r="225" customFormat="false" ht="19.5" hidden="false" customHeight="true" outlineLevel="0" collapsed="false">
      <c r="A225" s="7"/>
      <c r="B225" s="35"/>
      <c r="C225" s="36"/>
      <c r="D225" s="37"/>
      <c r="E225" s="37"/>
      <c r="F225" s="37"/>
      <c r="G225" s="37"/>
      <c r="H225" s="37"/>
      <c r="I225" s="37"/>
      <c r="J225" s="38"/>
      <c r="K225" s="35"/>
      <c r="L225" s="39"/>
      <c r="M225" s="39"/>
      <c r="N225" s="35"/>
      <c r="O225" s="40" t="str">
        <f aca="false">IF(D225&lt;&gt;"",D225,IF(COUNT(E225:I225)&gt;0,SUM(E225:I225),""))</f>
        <v/>
      </c>
      <c r="P225" s="8" t="str">
        <f aca="false">IF(A225="","",YEAR(A225)&amp;"-"&amp;RIGHT("0"&amp;MONTH(A225),2))</f>
        <v/>
      </c>
      <c r="Q225" s="41" t="str">
        <f aca="false">IF(OR(A225="",C225=""),"",C225*IFERROR(INDEX(Paramètres!$D$8:$D$17,MATCH(B225,Paramètres!$A$8:$A$17,0)),0))</f>
        <v/>
      </c>
    </row>
    <row r="226" customFormat="false" ht="19.5" hidden="false" customHeight="true" outlineLevel="0" collapsed="false">
      <c r="A226" s="7"/>
      <c r="B226" s="35"/>
      <c r="C226" s="36"/>
      <c r="D226" s="37"/>
      <c r="E226" s="37"/>
      <c r="F226" s="37"/>
      <c r="G226" s="37"/>
      <c r="H226" s="37"/>
      <c r="I226" s="37"/>
      <c r="J226" s="38"/>
      <c r="K226" s="35"/>
      <c r="L226" s="39"/>
      <c r="M226" s="39"/>
      <c r="N226" s="35"/>
      <c r="O226" s="40" t="str">
        <f aca="false">IF(D226&lt;&gt;"",D226,IF(COUNT(E226:I226)&gt;0,SUM(E226:I226),""))</f>
        <v/>
      </c>
      <c r="P226" s="8" t="str">
        <f aca="false">IF(A226="","",YEAR(A226)&amp;"-"&amp;RIGHT("0"&amp;MONTH(A226),2))</f>
        <v/>
      </c>
      <c r="Q226" s="41" t="str">
        <f aca="false">IF(OR(A226="",C226=""),"",C226*IFERROR(INDEX(Paramètres!$D$8:$D$17,MATCH(B226,Paramètres!$A$8:$A$17,0)),0))</f>
        <v/>
      </c>
    </row>
    <row r="227" customFormat="false" ht="19.5" hidden="false" customHeight="true" outlineLevel="0" collapsed="false">
      <c r="A227" s="7"/>
      <c r="B227" s="35"/>
      <c r="C227" s="36"/>
      <c r="D227" s="37"/>
      <c r="E227" s="37"/>
      <c r="F227" s="37"/>
      <c r="G227" s="37"/>
      <c r="H227" s="37"/>
      <c r="I227" s="37"/>
      <c r="J227" s="38"/>
      <c r="K227" s="35"/>
      <c r="L227" s="39"/>
      <c r="M227" s="39"/>
      <c r="N227" s="35"/>
      <c r="O227" s="40" t="str">
        <f aca="false">IF(D227&lt;&gt;"",D227,IF(COUNT(E227:I227)&gt;0,SUM(E227:I227),""))</f>
        <v/>
      </c>
      <c r="P227" s="8" t="str">
        <f aca="false">IF(A227="","",YEAR(A227)&amp;"-"&amp;RIGHT("0"&amp;MONTH(A227),2))</f>
        <v/>
      </c>
      <c r="Q227" s="41" t="str">
        <f aca="false">IF(OR(A227="",C227=""),"",C227*IFERROR(INDEX(Paramètres!$D$8:$D$17,MATCH(B227,Paramètres!$A$8:$A$17,0)),0))</f>
        <v/>
      </c>
    </row>
    <row r="228" customFormat="false" ht="19.5" hidden="false" customHeight="true" outlineLevel="0" collapsed="false">
      <c r="A228" s="7"/>
      <c r="B228" s="35"/>
      <c r="C228" s="36"/>
      <c r="D228" s="37"/>
      <c r="E228" s="37"/>
      <c r="F228" s="37"/>
      <c r="G228" s="37"/>
      <c r="H228" s="37"/>
      <c r="I228" s="37"/>
      <c r="J228" s="38"/>
      <c r="K228" s="35"/>
      <c r="L228" s="39"/>
      <c r="M228" s="39"/>
      <c r="N228" s="35"/>
      <c r="O228" s="40" t="str">
        <f aca="false">IF(D228&lt;&gt;"",D228,IF(COUNT(E228:I228)&gt;0,SUM(E228:I228),""))</f>
        <v/>
      </c>
      <c r="P228" s="8" t="str">
        <f aca="false">IF(A228="","",YEAR(A228)&amp;"-"&amp;RIGHT("0"&amp;MONTH(A228),2))</f>
        <v/>
      </c>
      <c r="Q228" s="41" t="str">
        <f aca="false">IF(OR(A228="",C228=""),"",C228*IFERROR(INDEX(Paramètres!$D$8:$D$17,MATCH(B228,Paramètres!$A$8:$A$17,0)),0))</f>
        <v/>
      </c>
    </row>
    <row r="229" customFormat="false" ht="19.5" hidden="false" customHeight="true" outlineLevel="0" collapsed="false">
      <c r="A229" s="7"/>
      <c r="B229" s="35"/>
      <c r="C229" s="36"/>
      <c r="D229" s="37"/>
      <c r="E229" s="37"/>
      <c r="F229" s="37"/>
      <c r="G229" s="37"/>
      <c r="H229" s="37"/>
      <c r="I229" s="37"/>
      <c r="J229" s="38"/>
      <c r="K229" s="35"/>
      <c r="L229" s="39"/>
      <c r="M229" s="39"/>
      <c r="N229" s="35"/>
      <c r="O229" s="40" t="str">
        <f aca="false">IF(D229&lt;&gt;"",D229,IF(COUNT(E229:I229)&gt;0,SUM(E229:I229),""))</f>
        <v/>
      </c>
      <c r="P229" s="8" t="str">
        <f aca="false">IF(A229="","",YEAR(A229)&amp;"-"&amp;RIGHT("0"&amp;MONTH(A229),2))</f>
        <v/>
      </c>
      <c r="Q229" s="41" t="str">
        <f aca="false">IF(OR(A229="",C229=""),"",C229*IFERROR(INDEX(Paramètres!$D$8:$D$17,MATCH(B229,Paramètres!$A$8:$A$17,0)),0))</f>
        <v/>
      </c>
    </row>
    <row r="230" customFormat="false" ht="19.5" hidden="false" customHeight="true" outlineLevel="0" collapsed="false">
      <c r="A230" s="7"/>
      <c r="B230" s="35"/>
      <c r="C230" s="36"/>
      <c r="D230" s="37"/>
      <c r="E230" s="37"/>
      <c r="F230" s="37"/>
      <c r="G230" s="37"/>
      <c r="H230" s="37"/>
      <c r="I230" s="37"/>
      <c r="J230" s="38"/>
      <c r="K230" s="35"/>
      <c r="L230" s="39"/>
      <c r="M230" s="39"/>
      <c r="N230" s="35"/>
      <c r="O230" s="40" t="str">
        <f aca="false">IF(D230&lt;&gt;"",D230,IF(COUNT(E230:I230)&gt;0,SUM(E230:I230),""))</f>
        <v/>
      </c>
      <c r="P230" s="8" t="str">
        <f aca="false">IF(A230="","",YEAR(A230)&amp;"-"&amp;RIGHT("0"&amp;MONTH(A230),2))</f>
        <v/>
      </c>
      <c r="Q230" s="41" t="str">
        <f aca="false">IF(OR(A230="",C230=""),"",C230*IFERROR(INDEX(Paramètres!$D$8:$D$17,MATCH(B230,Paramètres!$A$8:$A$17,0)),0))</f>
        <v/>
      </c>
    </row>
    <row r="231" customFormat="false" ht="19.5" hidden="false" customHeight="true" outlineLevel="0" collapsed="false">
      <c r="A231" s="7"/>
      <c r="B231" s="35"/>
      <c r="C231" s="36"/>
      <c r="D231" s="37"/>
      <c r="E231" s="37"/>
      <c r="F231" s="37"/>
      <c r="G231" s="37"/>
      <c r="H231" s="37"/>
      <c r="I231" s="37"/>
      <c r="J231" s="38"/>
      <c r="K231" s="35"/>
      <c r="L231" s="39"/>
      <c r="M231" s="39"/>
      <c r="N231" s="35"/>
      <c r="O231" s="40" t="str">
        <f aca="false">IF(D231&lt;&gt;"",D231,IF(COUNT(E231:I231)&gt;0,SUM(E231:I231),""))</f>
        <v/>
      </c>
      <c r="P231" s="8" t="str">
        <f aca="false">IF(A231="","",YEAR(A231)&amp;"-"&amp;RIGHT("0"&amp;MONTH(A231),2))</f>
        <v/>
      </c>
      <c r="Q231" s="41" t="str">
        <f aca="false">IF(OR(A231="",C231=""),"",C231*IFERROR(INDEX(Paramètres!$D$8:$D$17,MATCH(B231,Paramètres!$A$8:$A$17,0)),0))</f>
        <v/>
      </c>
    </row>
    <row r="232" customFormat="false" ht="19.5" hidden="false" customHeight="true" outlineLevel="0" collapsed="false">
      <c r="A232" s="7"/>
      <c r="B232" s="35"/>
      <c r="C232" s="36"/>
      <c r="D232" s="37"/>
      <c r="E232" s="37"/>
      <c r="F232" s="37"/>
      <c r="G232" s="37"/>
      <c r="H232" s="37"/>
      <c r="I232" s="37"/>
      <c r="J232" s="38"/>
      <c r="K232" s="35"/>
      <c r="L232" s="39"/>
      <c r="M232" s="39"/>
      <c r="N232" s="35"/>
      <c r="O232" s="40" t="str">
        <f aca="false">IF(D232&lt;&gt;"",D232,IF(COUNT(E232:I232)&gt;0,SUM(E232:I232),""))</f>
        <v/>
      </c>
      <c r="P232" s="8" t="str">
        <f aca="false">IF(A232="","",YEAR(A232)&amp;"-"&amp;RIGHT("0"&amp;MONTH(A232),2))</f>
        <v/>
      </c>
      <c r="Q232" s="41" t="str">
        <f aca="false">IF(OR(A232="",C232=""),"",C232*IFERROR(INDEX(Paramètres!$D$8:$D$17,MATCH(B232,Paramètres!$A$8:$A$17,0)),0))</f>
        <v/>
      </c>
    </row>
    <row r="233" customFormat="false" ht="19.5" hidden="false" customHeight="true" outlineLevel="0" collapsed="false">
      <c r="A233" s="7"/>
      <c r="B233" s="35"/>
      <c r="C233" s="36"/>
      <c r="D233" s="37"/>
      <c r="E233" s="37"/>
      <c r="F233" s="37"/>
      <c r="G233" s="37"/>
      <c r="H233" s="37"/>
      <c r="I233" s="37"/>
      <c r="J233" s="38"/>
      <c r="K233" s="35"/>
      <c r="L233" s="39"/>
      <c r="M233" s="39"/>
      <c r="N233" s="35"/>
      <c r="O233" s="40" t="str">
        <f aca="false">IF(D233&lt;&gt;"",D233,IF(COUNT(E233:I233)&gt;0,SUM(E233:I233),""))</f>
        <v/>
      </c>
      <c r="P233" s="8" t="str">
        <f aca="false">IF(A233="","",YEAR(A233)&amp;"-"&amp;RIGHT("0"&amp;MONTH(A233),2))</f>
        <v/>
      </c>
      <c r="Q233" s="41" t="str">
        <f aca="false">IF(OR(A233="",C233=""),"",C233*IFERROR(INDEX(Paramètres!$D$8:$D$17,MATCH(B233,Paramètres!$A$8:$A$17,0)),0))</f>
        <v/>
      </c>
    </row>
    <row r="234" customFormat="false" ht="19.5" hidden="false" customHeight="true" outlineLevel="0" collapsed="false">
      <c r="A234" s="7"/>
      <c r="B234" s="35"/>
      <c r="C234" s="36"/>
      <c r="D234" s="37"/>
      <c r="E234" s="37"/>
      <c r="F234" s="37"/>
      <c r="G234" s="37"/>
      <c r="H234" s="37"/>
      <c r="I234" s="37"/>
      <c r="J234" s="38"/>
      <c r="K234" s="35"/>
      <c r="L234" s="39"/>
      <c r="M234" s="39"/>
      <c r="N234" s="35"/>
      <c r="O234" s="40" t="str">
        <f aca="false">IF(D234&lt;&gt;"",D234,IF(COUNT(E234:I234)&gt;0,SUM(E234:I234),""))</f>
        <v/>
      </c>
      <c r="P234" s="8" t="str">
        <f aca="false">IF(A234="","",YEAR(A234)&amp;"-"&amp;RIGHT("0"&amp;MONTH(A234),2))</f>
        <v/>
      </c>
      <c r="Q234" s="41" t="str">
        <f aca="false">IF(OR(A234="",C234=""),"",C234*IFERROR(INDEX(Paramètres!$D$8:$D$17,MATCH(B234,Paramètres!$A$8:$A$17,0)),0))</f>
        <v/>
      </c>
    </row>
    <row r="235" customFormat="false" ht="19.5" hidden="false" customHeight="true" outlineLevel="0" collapsed="false">
      <c r="A235" s="7"/>
      <c r="B235" s="35"/>
      <c r="C235" s="36"/>
      <c r="D235" s="37"/>
      <c r="E235" s="37"/>
      <c r="F235" s="37"/>
      <c r="G235" s="37"/>
      <c r="H235" s="37"/>
      <c r="I235" s="37"/>
      <c r="J235" s="38"/>
      <c r="K235" s="35"/>
      <c r="L235" s="39"/>
      <c r="M235" s="39"/>
      <c r="N235" s="35"/>
      <c r="O235" s="40" t="str">
        <f aca="false">IF(D235&lt;&gt;"",D235,IF(COUNT(E235:I235)&gt;0,SUM(E235:I235),""))</f>
        <v/>
      </c>
      <c r="P235" s="8" t="str">
        <f aca="false">IF(A235="","",YEAR(A235)&amp;"-"&amp;RIGHT("0"&amp;MONTH(A235),2))</f>
        <v/>
      </c>
      <c r="Q235" s="41" t="str">
        <f aca="false">IF(OR(A235="",C235=""),"",C235*IFERROR(INDEX(Paramètres!$D$8:$D$17,MATCH(B235,Paramètres!$A$8:$A$17,0)),0))</f>
        <v/>
      </c>
    </row>
    <row r="236" customFormat="false" ht="19.5" hidden="false" customHeight="true" outlineLevel="0" collapsed="false">
      <c r="A236" s="7"/>
      <c r="B236" s="35"/>
      <c r="C236" s="36"/>
      <c r="D236" s="37"/>
      <c r="E236" s="37"/>
      <c r="F236" s="37"/>
      <c r="G236" s="37"/>
      <c r="H236" s="37"/>
      <c r="I236" s="37"/>
      <c r="J236" s="38"/>
      <c r="K236" s="35"/>
      <c r="L236" s="39"/>
      <c r="M236" s="39"/>
      <c r="N236" s="35"/>
      <c r="O236" s="40" t="str">
        <f aca="false">IF(D236&lt;&gt;"",D236,IF(COUNT(E236:I236)&gt;0,SUM(E236:I236),""))</f>
        <v/>
      </c>
      <c r="P236" s="8" t="str">
        <f aca="false">IF(A236="","",YEAR(A236)&amp;"-"&amp;RIGHT("0"&amp;MONTH(A236),2))</f>
        <v/>
      </c>
      <c r="Q236" s="41" t="str">
        <f aca="false">IF(OR(A236="",C236=""),"",C236*IFERROR(INDEX(Paramètres!$D$8:$D$17,MATCH(B236,Paramètres!$A$8:$A$17,0)),0))</f>
        <v/>
      </c>
    </row>
    <row r="237" customFormat="false" ht="19.5" hidden="false" customHeight="true" outlineLevel="0" collapsed="false">
      <c r="A237" s="7"/>
      <c r="B237" s="35"/>
      <c r="C237" s="36"/>
      <c r="D237" s="37"/>
      <c r="E237" s="37"/>
      <c r="F237" s="37"/>
      <c r="G237" s="37"/>
      <c r="H237" s="37"/>
      <c r="I237" s="37"/>
      <c r="J237" s="38"/>
      <c r="K237" s="35"/>
      <c r="L237" s="39"/>
      <c r="M237" s="39"/>
      <c r="N237" s="35"/>
      <c r="O237" s="40" t="str">
        <f aca="false">IF(D237&lt;&gt;"",D237,IF(COUNT(E237:I237)&gt;0,SUM(E237:I237),""))</f>
        <v/>
      </c>
      <c r="P237" s="8" t="str">
        <f aca="false">IF(A237="","",YEAR(A237)&amp;"-"&amp;RIGHT("0"&amp;MONTH(A237),2))</f>
        <v/>
      </c>
      <c r="Q237" s="41" t="str">
        <f aca="false">IF(OR(A237="",C237=""),"",C237*IFERROR(INDEX(Paramètres!$D$8:$D$17,MATCH(B237,Paramètres!$A$8:$A$17,0)),0))</f>
        <v/>
      </c>
    </row>
    <row r="238" customFormat="false" ht="19.5" hidden="false" customHeight="true" outlineLevel="0" collapsed="false">
      <c r="A238" s="7"/>
      <c r="B238" s="35"/>
      <c r="C238" s="36"/>
      <c r="D238" s="37"/>
      <c r="E238" s="37"/>
      <c r="F238" s="37"/>
      <c r="G238" s="37"/>
      <c r="H238" s="37"/>
      <c r="I238" s="37"/>
      <c r="J238" s="38"/>
      <c r="K238" s="35"/>
      <c r="L238" s="39"/>
      <c r="M238" s="39"/>
      <c r="N238" s="35"/>
      <c r="O238" s="40" t="str">
        <f aca="false">IF(D238&lt;&gt;"",D238,IF(COUNT(E238:I238)&gt;0,SUM(E238:I238),""))</f>
        <v/>
      </c>
      <c r="P238" s="8" t="str">
        <f aca="false">IF(A238="","",YEAR(A238)&amp;"-"&amp;RIGHT("0"&amp;MONTH(A238),2))</f>
        <v/>
      </c>
      <c r="Q238" s="41" t="str">
        <f aca="false">IF(OR(A238="",C238=""),"",C238*IFERROR(INDEX(Paramètres!$D$8:$D$17,MATCH(B238,Paramètres!$A$8:$A$17,0)),0))</f>
        <v/>
      </c>
    </row>
    <row r="239" customFormat="false" ht="19.5" hidden="false" customHeight="true" outlineLevel="0" collapsed="false">
      <c r="A239" s="7"/>
      <c r="B239" s="35"/>
      <c r="C239" s="36"/>
      <c r="D239" s="37"/>
      <c r="E239" s="37"/>
      <c r="F239" s="37"/>
      <c r="G239" s="37"/>
      <c r="H239" s="37"/>
      <c r="I239" s="37"/>
      <c r="J239" s="38"/>
      <c r="K239" s="35"/>
      <c r="L239" s="39"/>
      <c r="M239" s="39"/>
      <c r="N239" s="35"/>
      <c r="O239" s="40" t="str">
        <f aca="false">IF(D239&lt;&gt;"",D239,IF(COUNT(E239:I239)&gt;0,SUM(E239:I239),""))</f>
        <v/>
      </c>
      <c r="P239" s="8" t="str">
        <f aca="false">IF(A239="","",YEAR(A239)&amp;"-"&amp;RIGHT("0"&amp;MONTH(A239),2))</f>
        <v/>
      </c>
      <c r="Q239" s="41" t="str">
        <f aca="false">IF(OR(A239="",C239=""),"",C239*IFERROR(INDEX(Paramètres!$D$8:$D$17,MATCH(B239,Paramètres!$A$8:$A$17,0)),0))</f>
        <v/>
      </c>
    </row>
    <row r="240" customFormat="false" ht="19.5" hidden="false" customHeight="true" outlineLevel="0" collapsed="false">
      <c r="A240" s="7"/>
      <c r="B240" s="35"/>
      <c r="C240" s="36"/>
      <c r="D240" s="37"/>
      <c r="E240" s="37"/>
      <c r="F240" s="37"/>
      <c r="G240" s="37"/>
      <c r="H240" s="37"/>
      <c r="I240" s="37"/>
      <c r="J240" s="38"/>
      <c r="K240" s="35"/>
      <c r="L240" s="39"/>
      <c r="M240" s="39"/>
      <c r="N240" s="35"/>
      <c r="O240" s="40" t="str">
        <f aca="false">IF(D240&lt;&gt;"",D240,IF(COUNT(E240:I240)&gt;0,SUM(E240:I240),""))</f>
        <v/>
      </c>
      <c r="P240" s="8" t="str">
        <f aca="false">IF(A240="","",YEAR(A240)&amp;"-"&amp;RIGHT("0"&amp;MONTH(A240),2))</f>
        <v/>
      </c>
      <c r="Q240" s="41" t="str">
        <f aca="false">IF(OR(A240="",C240=""),"",C240*IFERROR(INDEX(Paramètres!$D$8:$D$17,MATCH(B240,Paramètres!$A$8:$A$17,0)),0))</f>
        <v/>
      </c>
    </row>
    <row r="241" customFormat="false" ht="19.5" hidden="false" customHeight="true" outlineLevel="0" collapsed="false">
      <c r="A241" s="7"/>
      <c r="B241" s="35"/>
      <c r="C241" s="36"/>
      <c r="D241" s="37"/>
      <c r="E241" s="37"/>
      <c r="F241" s="37"/>
      <c r="G241" s="37"/>
      <c r="H241" s="37"/>
      <c r="I241" s="37"/>
      <c r="J241" s="38"/>
      <c r="K241" s="35"/>
      <c r="L241" s="39"/>
      <c r="M241" s="39"/>
      <c r="N241" s="35"/>
      <c r="O241" s="40" t="str">
        <f aca="false">IF(D241&lt;&gt;"",D241,IF(COUNT(E241:I241)&gt;0,SUM(E241:I241),""))</f>
        <v/>
      </c>
      <c r="P241" s="8" t="str">
        <f aca="false">IF(A241="","",YEAR(A241)&amp;"-"&amp;RIGHT("0"&amp;MONTH(A241),2))</f>
        <v/>
      </c>
      <c r="Q241" s="41" t="str">
        <f aca="false">IF(OR(A241="",C241=""),"",C241*IFERROR(INDEX(Paramètres!$D$8:$D$17,MATCH(B241,Paramètres!$A$8:$A$17,0)),0))</f>
        <v/>
      </c>
    </row>
    <row r="242" customFormat="false" ht="19.5" hidden="false" customHeight="true" outlineLevel="0" collapsed="false">
      <c r="A242" s="7"/>
      <c r="B242" s="35"/>
      <c r="C242" s="36"/>
      <c r="D242" s="37"/>
      <c r="E242" s="37"/>
      <c r="F242" s="37"/>
      <c r="G242" s="37"/>
      <c r="H242" s="37"/>
      <c r="I242" s="37"/>
      <c r="J242" s="38"/>
      <c r="K242" s="35"/>
      <c r="L242" s="39"/>
      <c r="M242" s="39"/>
      <c r="N242" s="35"/>
      <c r="O242" s="40" t="str">
        <f aca="false">IF(D242&lt;&gt;"",D242,IF(COUNT(E242:I242)&gt;0,SUM(E242:I242),""))</f>
        <v/>
      </c>
      <c r="P242" s="8" t="str">
        <f aca="false">IF(A242="","",YEAR(A242)&amp;"-"&amp;RIGHT("0"&amp;MONTH(A242),2))</f>
        <v/>
      </c>
      <c r="Q242" s="41" t="str">
        <f aca="false">IF(OR(A242="",C242=""),"",C242*IFERROR(INDEX(Paramètres!$D$8:$D$17,MATCH(B242,Paramètres!$A$8:$A$17,0)),0))</f>
        <v/>
      </c>
    </row>
    <row r="243" customFormat="false" ht="19.5" hidden="false" customHeight="true" outlineLevel="0" collapsed="false">
      <c r="A243" s="7"/>
      <c r="B243" s="35"/>
      <c r="C243" s="36"/>
      <c r="D243" s="37"/>
      <c r="E243" s="37"/>
      <c r="F243" s="37"/>
      <c r="G243" s="37"/>
      <c r="H243" s="37"/>
      <c r="I243" s="37"/>
      <c r="J243" s="38"/>
      <c r="K243" s="35"/>
      <c r="L243" s="39"/>
      <c r="M243" s="39"/>
      <c r="N243" s="35"/>
      <c r="O243" s="40" t="str">
        <f aca="false">IF(D243&lt;&gt;"",D243,IF(COUNT(E243:I243)&gt;0,SUM(E243:I243),""))</f>
        <v/>
      </c>
      <c r="P243" s="8" t="str">
        <f aca="false">IF(A243="","",YEAR(A243)&amp;"-"&amp;RIGHT("0"&amp;MONTH(A243),2))</f>
        <v/>
      </c>
      <c r="Q243" s="41" t="str">
        <f aca="false">IF(OR(A243="",C243=""),"",C243*IFERROR(INDEX(Paramètres!$D$8:$D$17,MATCH(B243,Paramètres!$A$8:$A$17,0)),0))</f>
        <v/>
      </c>
    </row>
    <row r="244" customFormat="false" ht="19.5" hidden="false" customHeight="true" outlineLevel="0" collapsed="false">
      <c r="A244" s="7"/>
      <c r="B244" s="35"/>
      <c r="C244" s="36"/>
      <c r="D244" s="37"/>
      <c r="E244" s="37"/>
      <c r="F244" s="37"/>
      <c r="G244" s="37"/>
      <c r="H244" s="37"/>
      <c r="I244" s="37"/>
      <c r="J244" s="38"/>
      <c r="K244" s="35"/>
      <c r="L244" s="39"/>
      <c r="M244" s="39"/>
      <c r="N244" s="35"/>
      <c r="O244" s="40" t="str">
        <f aca="false">IF(D244&lt;&gt;"",D244,IF(COUNT(E244:I244)&gt;0,SUM(E244:I244),""))</f>
        <v/>
      </c>
      <c r="P244" s="8" t="str">
        <f aca="false">IF(A244="","",YEAR(A244)&amp;"-"&amp;RIGHT("0"&amp;MONTH(A244),2))</f>
        <v/>
      </c>
      <c r="Q244" s="41" t="str">
        <f aca="false">IF(OR(A244="",C244=""),"",C244*IFERROR(INDEX(Paramètres!$D$8:$D$17,MATCH(B244,Paramètres!$A$8:$A$17,0)),0))</f>
        <v/>
      </c>
    </row>
    <row r="245" customFormat="false" ht="19.5" hidden="false" customHeight="true" outlineLevel="0" collapsed="false">
      <c r="A245" s="7"/>
      <c r="B245" s="35"/>
      <c r="C245" s="36"/>
      <c r="D245" s="37"/>
      <c r="E245" s="37"/>
      <c r="F245" s="37"/>
      <c r="G245" s="37"/>
      <c r="H245" s="37"/>
      <c r="I245" s="37"/>
      <c r="J245" s="38"/>
      <c r="K245" s="35"/>
      <c r="L245" s="39"/>
      <c r="M245" s="39"/>
      <c r="N245" s="35"/>
      <c r="O245" s="40" t="str">
        <f aca="false">IF(D245&lt;&gt;"",D245,IF(COUNT(E245:I245)&gt;0,SUM(E245:I245),""))</f>
        <v/>
      </c>
      <c r="P245" s="8" t="str">
        <f aca="false">IF(A245="","",YEAR(A245)&amp;"-"&amp;RIGHT("0"&amp;MONTH(A245),2))</f>
        <v/>
      </c>
      <c r="Q245" s="41" t="str">
        <f aca="false">IF(OR(A245="",C245=""),"",C245*IFERROR(INDEX(Paramètres!$D$8:$D$17,MATCH(B245,Paramètres!$A$8:$A$17,0)),0))</f>
        <v/>
      </c>
    </row>
    <row r="246" customFormat="false" ht="19.5" hidden="false" customHeight="true" outlineLevel="0" collapsed="false">
      <c r="A246" s="7"/>
      <c r="B246" s="35"/>
      <c r="C246" s="36"/>
      <c r="D246" s="37"/>
      <c r="E246" s="37"/>
      <c r="F246" s="37"/>
      <c r="G246" s="37"/>
      <c r="H246" s="37"/>
      <c r="I246" s="37"/>
      <c r="J246" s="38"/>
      <c r="K246" s="35"/>
      <c r="L246" s="39"/>
      <c r="M246" s="39"/>
      <c r="N246" s="35"/>
      <c r="O246" s="40" t="str">
        <f aca="false">IF(D246&lt;&gt;"",D246,IF(COUNT(E246:I246)&gt;0,SUM(E246:I246),""))</f>
        <v/>
      </c>
      <c r="P246" s="8" t="str">
        <f aca="false">IF(A246="","",YEAR(A246)&amp;"-"&amp;RIGHT("0"&amp;MONTH(A246),2))</f>
        <v/>
      </c>
      <c r="Q246" s="41" t="str">
        <f aca="false">IF(OR(A246="",C246=""),"",C246*IFERROR(INDEX(Paramètres!$D$8:$D$17,MATCH(B246,Paramètres!$A$8:$A$17,0)),0))</f>
        <v/>
      </c>
    </row>
    <row r="247" customFormat="false" ht="19.5" hidden="false" customHeight="true" outlineLevel="0" collapsed="false">
      <c r="A247" s="7"/>
      <c r="B247" s="35"/>
      <c r="C247" s="36"/>
      <c r="D247" s="37"/>
      <c r="E247" s="37"/>
      <c r="F247" s="37"/>
      <c r="G247" s="37"/>
      <c r="H247" s="37"/>
      <c r="I247" s="37"/>
      <c r="J247" s="38"/>
      <c r="K247" s="35"/>
      <c r="L247" s="39"/>
      <c r="M247" s="39"/>
      <c r="N247" s="35"/>
      <c r="O247" s="40" t="str">
        <f aca="false">IF(D247&lt;&gt;"",D247,IF(COUNT(E247:I247)&gt;0,SUM(E247:I247),""))</f>
        <v/>
      </c>
      <c r="P247" s="8" t="str">
        <f aca="false">IF(A247="","",YEAR(A247)&amp;"-"&amp;RIGHT("0"&amp;MONTH(A247),2))</f>
        <v/>
      </c>
      <c r="Q247" s="41" t="str">
        <f aca="false">IF(OR(A247="",C247=""),"",C247*IFERROR(INDEX(Paramètres!$D$8:$D$17,MATCH(B247,Paramètres!$A$8:$A$17,0)),0))</f>
        <v/>
      </c>
    </row>
    <row r="248" customFormat="false" ht="19.5" hidden="false" customHeight="true" outlineLevel="0" collapsed="false">
      <c r="A248" s="7"/>
      <c r="B248" s="35"/>
      <c r="C248" s="36"/>
      <c r="D248" s="37"/>
      <c r="E248" s="37"/>
      <c r="F248" s="37"/>
      <c r="G248" s="37"/>
      <c r="H248" s="37"/>
      <c r="I248" s="37"/>
      <c r="J248" s="38"/>
      <c r="K248" s="35"/>
      <c r="L248" s="39"/>
      <c r="M248" s="39"/>
      <c r="N248" s="35"/>
      <c r="O248" s="40" t="str">
        <f aca="false">IF(D248&lt;&gt;"",D248,IF(COUNT(E248:I248)&gt;0,SUM(E248:I248),""))</f>
        <v/>
      </c>
      <c r="P248" s="8" t="str">
        <f aca="false">IF(A248="","",YEAR(A248)&amp;"-"&amp;RIGHT("0"&amp;MONTH(A248),2))</f>
        <v/>
      </c>
      <c r="Q248" s="41" t="str">
        <f aca="false">IF(OR(A248="",C248=""),"",C248*IFERROR(INDEX(Paramètres!$D$8:$D$17,MATCH(B248,Paramètres!$A$8:$A$17,0)),0))</f>
        <v/>
      </c>
    </row>
    <row r="249" customFormat="false" ht="19.5" hidden="false" customHeight="true" outlineLevel="0" collapsed="false">
      <c r="A249" s="7"/>
      <c r="B249" s="35"/>
      <c r="C249" s="36"/>
      <c r="D249" s="37"/>
      <c r="E249" s="37"/>
      <c r="F249" s="37"/>
      <c r="G249" s="37"/>
      <c r="H249" s="37"/>
      <c r="I249" s="37"/>
      <c r="J249" s="38"/>
      <c r="K249" s="35"/>
      <c r="L249" s="39"/>
      <c r="M249" s="39"/>
      <c r="N249" s="35"/>
      <c r="O249" s="40" t="str">
        <f aca="false">IF(D249&lt;&gt;"",D249,IF(COUNT(E249:I249)&gt;0,SUM(E249:I249),""))</f>
        <v/>
      </c>
      <c r="P249" s="8" t="str">
        <f aca="false">IF(A249="","",YEAR(A249)&amp;"-"&amp;RIGHT("0"&amp;MONTH(A249),2))</f>
        <v/>
      </c>
      <c r="Q249" s="41" t="str">
        <f aca="false">IF(OR(A249="",C249=""),"",C249*IFERROR(INDEX(Paramètres!$D$8:$D$17,MATCH(B249,Paramètres!$A$8:$A$17,0)),0))</f>
        <v/>
      </c>
    </row>
    <row r="250" customFormat="false" ht="19.5" hidden="false" customHeight="true" outlineLevel="0" collapsed="false">
      <c r="A250" s="7"/>
      <c r="B250" s="35"/>
      <c r="C250" s="36"/>
      <c r="D250" s="37"/>
      <c r="E250" s="37"/>
      <c r="F250" s="37"/>
      <c r="G250" s="37"/>
      <c r="H250" s="37"/>
      <c r="I250" s="37"/>
      <c r="J250" s="38"/>
      <c r="K250" s="35"/>
      <c r="L250" s="39"/>
      <c r="M250" s="39"/>
      <c r="N250" s="35"/>
      <c r="O250" s="40" t="str">
        <f aca="false">IF(D250&lt;&gt;"",D250,IF(COUNT(E250:I250)&gt;0,SUM(E250:I250),""))</f>
        <v/>
      </c>
      <c r="P250" s="8" t="str">
        <f aca="false">IF(A250="","",YEAR(A250)&amp;"-"&amp;RIGHT("0"&amp;MONTH(A250),2))</f>
        <v/>
      </c>
      <c r="Q250" s="41" t="str">
        <f aca="false">IF(OR(A250="",C250=""),"",C250*IFERROR(INDEX(Paramètres!$D$8:$D$17,MATCH(B250,Paramètres!$A$8:$A$17,0)),0))</f>
        <v/>
      </c>
    </row>
    <row r="251" customFormat="false" ht="19.5" hidden="false" customHeight="true" outlineLevel="0" collapsed="false">
      <c r="A251" s="7"/>
      <c r="B251" s="35"/>
      <c r="C251" s="36"/>
      <c r="D251" s="37"/>
      <c r="E251" s="37"/>
      <c r="F251" s="37"/>
      <c r="G251" s="37"/>
      <c r="H251" s="37"/>
      <c r="I251" s="37"/>
      <c r="J251" s="38"/>
      <c r="K251" s="35"/>
      <c r="L251" s="39"/>
      <c r="M251" s="39"/>
      <c r="N251" s="35"/>
      <c r="O251" s="40" t="str">
        <f aca="false">IF(D251&lt;&gt;"",D251,IF(COUNT(E251:I251)&gt;0,SUM(E251:I251),""))</f>
        <v/>
      </c>
      <c r="P251" s="8" t="str">
        <f aca="false">IF(A251="","",YEAR(A251)&amp;"-"&amp;RIGHT("0"&amp;MONTH(A251),2))</f>
        <v/>
      </c>
      <c r="Q251" s="41" t="str">
        <f aca="false">IF(OR(A251="",C251=""),"",C251*IFERROR(INDEX(Paramètres!$D$8:$D$17,MATCH(B251,Paramètres!$A$8:$A$17,0)),0))</f>
        <v/>
      </c>
    </row>
    <row r="252" customFormat="false" ht="19.5" hidden="false" customHeight="true" outlineLevel="0" collapsed="false">
      <c r="A252" s="7"/>
      <c r="B252" s="35"/>
      <c r="C252" s="36"/>
      <c r="D252" s="37"/>
      <c r="E252" s="37"/>
      <c r="F252" s="37"/>
      <c r="G252" s="37"/>
      <c r="H252" s="37"/>
      <c r="I252" s="37"/>
      <c r="J252" s="38"/>
      <c r="K252" s="35"/>
      <c r="L252" s="39"/>
      <c r="M252" s="39"/>
      <c r="N252" s="35"/>
      <c r="O252" s="40" t="str">
        <f aca="false">IF(D252&lt;&gt;"",D252,IF(COUNT(E252:I252)&gt;0,SUM(E252:I252),""))</f>
        <v/>
      </c>
      <c r="P252" s="8" t="str">
        <f aca="false">IF(A252="","",YEAR(A252)&amp;"-"&amp;RIGHT("0"&amp;MONTH(A252),2))</f>
        <v/>
      </c>
      <c r="Q252" s="41" t="str">
        <f aca="false">IF(OR(A252="",C252=""),"",C252*IFERROR(INDEX(Paramètres!$D$8:$D$17,MATCH(B252,Paramètres!$A$8:$A$17,0)),0))</f>
        <v/>
      </c>
    </row>
    <row r="253" customFormat="false" ht="19.5" hidden="false" customHeight="true" outlineLevel="0" collapsed="false">
      <c r="A253" s="7"/>
      <c r="B253" s="35"/>
      <c r="C253" s="36"/>
      <c r="D253" s="37"/>
      <c r="E253" s="37"/>
      <c r="F253" s="37"/>
      <c r="G253" s="37"/>
      <c r="H253" s="37"/>
      <c r="I253" s="37"/>
      <c r="J253" s="38"/>
      <c r="K253" s="35"/>
      <c r="L253" s="39"/>
      <c r="M253" s="39"/>
      <c r="N253" s="35"/>
      <c r="O253" s="40" t="str">
        <f aca="false">IF(D253&lt;&gt;"",D253,IF(COUNT(E253:I253)&gt;0,SUM(E253:I253),""))</f>
        <v/>
      </c>
      <c r="P253" s="8" t="str">
        <f aca="false">IF(A253="","",YEAR(A253)&amp;"-"&amp;RIGHT("0"&amp;MONTH(A253),2))</f>
        <v/>
      </c>
      <c r="Q253" s="41" t="str">
        <f aca="false">IF(OR(A253="",C253=""),"",C253*IFERROR(INDEX(Paramètres!$D$8:$D$17,MATCH(B253,Paramètres!$A$8:$A$17,0)),0))</f>
        <v/>
      </c>
    </row>
    <row r="254" customFormat="false" ht="19.5" hidden="false" customHeight="true" outlineLevel="0" collapsed="false">
      <c r="A254" s="7"/>
      <c r="B254" s="35"/>
      <c r="C254" s="36"/>
      <c r="D254" s="37"/>
      <c r="E254" s="37"/>
      <c r="F254" s="37"/>
      <c r="G254" s="37"/>
      <c r="H254" s="37"/>
      <c r="I254" s="37"/>
      <c r="J254" s="38"/>
      <c r="K254" s="35"/>
      <c r="L254" s="39"/>
      <c r="M254" s="39"/>
      <c r="N254" s="35"/>
      <c r="O254" s="40" t="str">
        <f aca="false">IF(D254&lt;&gt;"",D254,IF(COUNT(E254:I254)&gt;0,SUM(E254:I254),""))</f>
        <v/>
      </c>
      <c r="P254" s="8" t="str">
        <f aca="false">IF(A254="","",YEAR(A254)&amp;"-"&amp;RIGHT("0"&amp;MONTH(A254),2))</f>
        <v/>
      </c>
      <c r="Q254" s="41" t="str">
        <f aca="false">IF(OR(A254="",C254=""),"",C254*IFERROR(INDEX(Paramètres!$D$8:$D$17,MATCH(B254,Paramètres!$A$8:$A$17,0)),0))</f>
        <v/>
      </c>
    </row>
    <row r="255" customFormat="false" ht="19.5" hidden="false" customHeight="true" outlineLevel="0" collapsed="false">
      <c r="A255" s="7"/>
      <c r="B255" s="35"/>
      <c r="C255" s="36"/>
      <c r="D255" s="37"/>
      <c r="E255" s="37"/>
      <c r="F255" s="37"/>
      <c r="G255" s="37"/>
      <c r="H255" s="37"/>
      <c r="I255" s="37"/>
      <c r="J255" s="38"/>
      <c r="K255" s="35"/>
      <c r="L255" s="39"/>
      <c r="M255" s="39"/>
      <c r="N255" s="35"/>
      <c r="O255" s="40" t="str">
        <f aca="false">IF(D255&lt;&gt;"",D255,IF(COUNT(E255:I255)&gt;0,SUM(E255:I255),""))</f>
        <v/>
      </c>
      <c r="P255" s="8" t="str">
        <f aca="false">IF(A255="","",YEAR(A255)&amp;"-"&amp;RIGHT("0"&amp;MONTH(A255),2))</f>
        <v/>
      </c>
      <c r="Q255" s="41" t="str">
        <f aca="false">IF(OR(A255="",C255=""),"",C255*IFERROR(INDEX(Paramètres!$D$8:$D$17,MATCH(B255,Paramètres!$A$8:$A$17,0)),0))</f>
        <v/>
      </c>
    </row>
    <row r="256" customFormat="false" ht="19.5" hidden="false" customHeight="true" outlineLevel="0" collapsed="false">
      <c r="A256" s="7"/>
      <c r="B256" s="35"/>
      <c r="C256" s="36"/>
      <c r="D256" s="37"/>
      <c r="E256" s="37"/>
      <c r="F256" s="37"/>
      <c r="G256" s="37"/>
      <c r="H256" s="37"/>
      <c r="I256" s="37"/>
      <c r="J256" s="38"/>
      <c r="K256" s="35"/>
      <c r="L256" s="39"/>
      <c r="M256" s="39"/>
      <c r="N256" s="35"/>
      <c r="O256" s="40" t="str">
        <f aca="false">IF(D256&lt;&gt;"",D256,IF(COUNT(E256:I256)&gt;0,SUM(E256:I256),""))</f>
        <v/>
      </c>
      <c r="P256" s="8" t="str">
        <f aca="false">IF(A256="","",YEAR(A256)&amp;"-"&amp;RIGHT("0"&amp;MONTH(A256),2))</f>
        <v/>
      </c>
      <c r="Q256" s="41" t="str">
        <f aca="false">IF(OR(A256="",C256=""),"",C256*IFERROR(INDEX(Paramètres!$D$8:$D$17,MATCH(B256,Paramètres!$A$8:$A$17,0)),0))</f>
        <v/>
      </c>
    </row>
    <row r="257" customFormat="false" ht="19.5" hidden="false" customHeight="true" outlineLevel="0" collapsed="false">
      <c r="A257" s="7"/>
      <c r="B257" s="35"/>
      <c r="C257" s="36"/>
      <c r="D257" s="37"/>
      <c r="E257" s="37"/>
      <c r="F257" s="37"/>
      <c r="G257" s="37"/>
      <c r="H257" s="37"/>
      <c r="I257" s="37"/>
      <c r="J257" s="38"/>
      <c r="K257" s="35"/>
      <c r="L257" s="39"/>
      <c r="M257" s="39"/>
      <c r="N257" s="35"/>
      <c r="O257" s="40" t="str">
        <f aca="false">IF(D257&lt;&gt;"",D257,IF(COUNT(E257:I257)&gt;0,SUM(E257:I257),""))</f>
        <v/>
      </c>
      <c r="P257" s="8" t="str">
        <f aca="false">IF(A257="","",YEAR(A257)&amp;"-"&amp;RIGHT("0"&amp;MONTH(A257),2))</f>
        <v/>
      </c>
      <c r="Q257" s="41" t="str">
        <f aca="false">IF(OR(A257="",C257=""),"",C257*IFERROR(INDEX(Paramètres!$D$8:$D$17,MATCH(B257,Paramètres!$A$8:$A$17,0)),0))</f>
        <v/>
      </c>
    </row>
    <row r="258" customFormat="false" ht="19.5" hidden="false" customHeight="true" outlineLevel="0" collapsed="false">
      <c r="A258" s="7"/>
      <c r="B258" s="35"/>
      <c r="C258" s="36"/>
      <c r="D258" s="37"/>
      <c r="E258" s="37"/>
      <c r="F258" s="37"/>
      <c r="G258" s="37"/>
      <c r="H258" s="37"/>
      <c r="I258" s="37"/>
      <c r="J258" s="38"/>
      <c r="K258" s="35"/>
      <c r="L258" s="39"/>
      <c r="M258" s="39"/>
      <c r="N258" s="35"/>
      <c r="O258" s="40" t="str">
        <f aca="false">IF(D258&lt;&gt;"",D258,IF(COUNT(E258:I258)&gt;0,SUM(E258:I258),""))</f>
        <v/>
      </c>
      <c r="P258" s="8" t="str">
        <f aca="false">IF(A258="","",YEAR(A258)&amp;"-"&amp;RIGHT("0"&amp;MONTH(A258),2))</f>
        <v/>
      </c>
      <c r="Q258" s="41" t="str">
        <f aca="false">IF(OR(A258="",C258=""),"",C258*IFERROR(INDEX(Paramètres!$D$8:$D$17,MATCH(B258,Paramètres!$A$8:$A$17,0)),0))</f>
        <v/>
      </c>
    </row>
    <row r="259" customFormat="false" ht="19.5" hidden="false" customHeight="true" outlineLevel="0" collapsed="false">
      <c r="A259" s="7"/>
      <c r="B259" s="35"/>
      <c r="C259" s="36"/>
      <c r="D259" s="37"/>
      <c r="E259" s="37"/>
      <c r="F259" s="37"/>
      <c r="G259" s="37"/>
      <c r="H259" s="37"/>
      <c r="I259" s="37"/>
      <c r="J259" s="38"/>
      <c r="K259" s="35"/>
      <c r="L259" s="39"/>
      <c r="M259" s="39"/>
      <c r="N259" s="35"/>
      <c r="O259" s="40" t="str">
        <f aca="false">IF(D259&lt;&gt;"",D259,IF(COUNT(E259:I259)&gt;0,SUM(E259:I259),""))</f>
        <v/>
      </c>
      <c r="P259" s="8" t="str">
        <f aca="false">IF(A259="","",YEAR(A259)&amp;"-"&amp;RIGHT("0"&amp;MONTH(A259),2))</f>
        <v/>
      </c>
      <c r="Q259" s="41" t="str">
        <f aca="false">IF(OR(A259="",C259=""),"",C259*IFERROR(INDEX(Paramètres!$D$8:$D$17,MATCH(B259,Paramètres!$A$8:$A$17,0)),0))</f>
        <v/>
      </c>
    </row>
    <row r="260" customFormat="false" ht="19.5" hidden="false" customHeight="true" outlineLevel="0" collapsed="false">
      <c r="A260" s="7"/>
      <c r="B260" s="35"/>
      <c r="C260" s="36"/>
      <c r="D260" s="37"/>
      <c r="E260" s="37"/>
      <c r="F260" s="37"/>
      <c r="G260" s="37"/>
      <c r="H260" s="37"/>
      <c r="I260" s="37"/>
      <c r="J260" s="38"/>
      <c r="K260" s="35"/>
      <c r="L260" s="39"/>
      <c r="M260" s="39"/>
      <c r="N260" s="35"/>
      <c r="O260" s="40" t="str">
        <f aca="false">IF(D260&lt;&gt;"",D260,IF(COUNT(E260:I260)&gt;0,SUM(E260:I260),""))</f>
        <v/>
      </c>
      <c r="P260" s="8" t="str">
        <f aca="false">IF(A260="","",YEAR(A260)&amp;"-"&amp;RIGHT("0"&amp;MONTH(A260),2))</f>
        <v/>
      </c>
      <c r="Q260" s="41" t="str">
        <f aca="false">IF(OR(A260="",C260=""),"",C260*IFERROR(INDEX(Paramètres!$D$8:$D$17,MATCH(B260,Paramètres!$A$8:$A$17,0)),0))</f>
        <v/>
      </c>
    </row>
    <row r="261" customFormat="false" ht="19.5" hidden="false" customHeight="true" outlineLevel="0" collapsed="false">
      <c r="A261" s="7"/>
      <c r="B261" s="35"/>
      <c r="C261" s="36"/>
      <c r="D261" s="37"/>
      <c r="E261" s="37"/>
      <c r="F261" s="37"/>
      <c r="G261" s="37"/>
      <c r="H261" s="37"/>
      <c r="I261" s="37"/>
      <c r="J261" s="38"/>
      <c r="K261" s="35"/>
      <c r="L261" s="39"/>
      <c r="M261" s="39"/>
      <c r="N261" s="35"/>
      <c r="O261" s="40" t="str">
        <f aca="false">IF(D261&lt;&gt;"",D261,IF(COUNT(E261:I261)&gt;0,SUM(E261:I261),""))</f>
        <v/>
      </c>
      <c r="P261" s="8" t="str">
        <f aca="false">IF(A261="","",YEAR(A261)&amp;"-"&amp;RIGHT("0"&amp;MONTH(A261),2))</f>
        <v/>
      </c>
      <c r="Q261" s="41" t="str">
        <f aca="false">IF(OR(A261="",C261=""),"",C261*IFERROR(INDEX(Paramètres!$D$8:$D$17,MATCH(B261,Paramètres!$A$8:$A$17,0)),0))</f>
        <v/>
      </c>
    </row>
    <row r="262" customFormat="false" ht="19.5" hidden="false" customHeight="true" outlineLevel="0" collapsed="false">
      <c r="A262" s="7"/>
      <c r="B262" s="35"/>
      <c r="C262" s="36"/>
      <c r="D262" s="37"/>
      <c r="E262" s="37"/>
      <c r="F262" s="37"/>
      <c r="G262" s="37"/>
      <c r="H262" s="37"/>
      <c r="I262" s="37"/>
      <c r="J262" s="38"/>
      <c r="K262" s="35"/>
      <c r="L262" s="39"/>
      <c r="M262" s="39"/>
      <c r="N262" s="35"/>
      <c r="O262" s="40" t="str">
        <f aca="false">IF(D262&lt;&gt;"",D262,IF(COUNT(E262:I262)&gt;0,SUM(E262:I262),""))</f>
        <v/>
      </c>
      <c r="P262" s="8" t="str">
        <f aca="false">IF(A262="","",YEAR(A262)&amp;"-"&amp;RIGHT("0"&amp;MONTH(A262),2))</f>
        <v/>
      </c>
      <c r="Q262" s="41" t="str">
        <f aca="false">IF(OR(A262="",C262=""),"",C262*IFERROR(INDEX(Paramètres!$D$8:$D$17,MATCH(B262,Paramètres!$A$8:$A$17,0)),0))</f>
        <v/>
      </c>
    </row>
    <row r="263" customFormat="false" ht="19.5" hidden="false" customHeight="true" outlineLevel="0" collapsed="false">
      <c r="A263" s="7"/>
      <c r="B263" s="35"/>
      <c r="C263" s="36"/>
      <c r="D263" s="37"/>
      <c r="E263" s="37"/>
      <c r="F263" s="37"/>
      <c r="G263" s="37"/>
      <c r="H263" s="37"/>
      <c r="I263" s="37"/>
      <c r="J263" s="38"/>
      <c r="K263" s="35"/>
      <c r="L263" s="39"/>
      <c r="M263" s="39"/>
      <c r="N263" s="35"/>
      <c r="O263" s="40" t="str">
        <f aca="false">IF(D263&lt;&gt;"",D263,IF(COUNT(E263:I263)&gt;0,SUM(E263:I263),""))</f>
        <v/>
      </c>
      <c r="P263" s="8" t="str">
        <f aca="false">IF(A263="","",YEAR(A263)&amp;"-"&amp;RIGHT("0"&amp;MONTH(A263),2))</f>
        <v/>
      </c>
      <c r="Q263" s="41" t="str">
        <f aca="false">IF(OR(A263="",C263=""),"",C263*IFERROR(INDEX(Paramètres!$D$8:$D$17,MATCH(B263,Paramètres!$A$8:$A$17,0)),0))</f>
        <v/>
      </c>
    </row>
    <row r="264" customFormat="false" ht="19.5" hidden="false" customHeight="true" outlineLevel="0" collapsed="false">
      <c r="A264" s="7"/>
      <c r="B264" s="35"/>
      <c r="C264" s="36"/>
      <c r="D264" s="37"/>
      <c r="E264" s="37"/>
      <c r="F264" s="37"/>
      <c r="G264" s="37"/>
      <c r="H264" s="37"/>
      <c r="I264" s="37"/>
      <c r="J264" s="38"/>
      <c r="K264" s="35"/>
      <c r="L264" s="39"/>
      <c r="M264" s="39"/>
      <c r="N264" s="35"/>
      <c r="O264" s="40" t="str">
        <f aca="false">IF(D264&lt;&gt;"",D264,IF(COUNT(E264:I264)&gt;0,SUM(E264:I264),""))</f>
        <v/>
      </c>
      <c r="P264" s="8" t="str">
        <f aca="false">IF(A264="","",YEAR(A264)&amp;"-"&amp;RIGHT("0"&amp;MONTH(A264),2))</f>
        <v/>
      </c>
      <c r="Q264" s="41" t="str">
        <f aca="false">IF(OR(A264="",C264=""),"",C264*IFERROR(INDEX(Paramètres!$D$8:$D$17,MATCH(B264,Paramètres!$A$8:$A$17,0)),0))</f>
        <v/>
      </c>
    </row>
    <row r="265" customFormat="false" ht="19.5" hidden="false" customHeight="true" outlineLevel="0" collapsed="false">
      <c r="A265" s="7"/>
      <c r="B265" s="35"/>
      <c r="C265" s="36"/>
      <c r="D265" s="37"/>
      <c r="E265" s="37"/>
      <c r="F265" s="37"/>
      <c r="G265" s="37"/>
      <c r="H265" s="37"/>
      <c r="I265" s="37"/>
      <c r="J265" s="38"/>
      <c r="K265" s="35"/>
      <c r="L265" s="39"/>
      <c r="M265" s="39"/>
      <c r="N265" s="35"/>
      <c r="O265" s="40" t="str">
        <f aca="false">IF(D265&lt;&gt;"",D265,IF(COUNT(E265:I265)&gt;0,SUM(E265:I265),""))</f>
        <v/>
      </c>
      <c r="P265" s="8" t="str">
        <f aca="false">IF(A265="","",YEAR(A265)&amp;"-"&amp;RIGHT("0"&amp;MONTH(A265),2))</f>
        <v/>
      </c>
      <c r="Q265" s="41" t="str">
        <f aca="false">IF(OR(A265="",C265=""),"",C265*IFERROR(INDEX(Paramètres!$D$8:$D$17,MATCH(B265,Paramètres!$A$8:$A$17,0)),0))</f>
        <v/>
      </c>
    </row>
    <row r="266" customFormat="false" ht="19.5" hidden="false" customHeight="true" outlineLevel="0" collapsed="false">
      <c r="A266" s="7"/>
      <c r="B266" s="35"/>
      <c r="C266" s="36"/>
      <c r="D266" s="37"/>
      <c r="E266" s="37"/>
      <c r="F266" s="37"/>
      <c r="G266" s="37"/>
      <c r="H266" s="37"/>
      <c r="I266" s="37"/>
      <c r="J266" s="38"/>
      <c r="K266" s="35"/>
      <c r="L266" s="39"/>
      <c r="M266" s="39"/>
      <c r="N266" s="35"/>
      <c r="O266" s="40" t="str">
        <f aca="false">IF(D266&lt;&gt;"",D266,IF(COUNT(E266:I266)&gt;0,SUM(E266:I266),""))</f>
        <v/>
      </c>
      <c r="P266" s="8" t="str">
        <f aca="false">IF(A266="","",YEAR(A266)&amp;"-"&amp;RIGHT("0"&amp;MONTH(A266),2))</f>
        <v/>
      </c>
      <c r="Q266" s="41" t="str">
        <f aca="false">IF(OR(A266="",C266=""),"",C266*IFERROR(INDEX(Paramètres!$D$8:$D$17,MATCH(B266,Paramètres!$A$8:$A$17,0)),0))</f>
        <v/>
      </c>
    </row>
    <row r="267" customFormat="false" ht="19.5" hidden="false" customHeight="true" outlineLevel="0" collapsed="false">
      <c r="A267" s="7"/>
      <c r="B267" s="35"/>
      <c r="C267" s="36"/>
      <c r="D267" s="37"/>
      <c r="E267" s="37"/>
      <c r="F267" s="37"/>
      <c r="G267" s="37"/>
      <c r="H267" s="37"/>
      <c r="I267" s="37"/>
      <c r="J267" s="38"/>
      <c r="K267" s="35"/>
      <c r="L267" s="39"/>
      <c r="M267" s="39"/>
      <c r="N267" s="35"/>
      <c r="O267" s="40" t="str">
        <f aca="false">IF(D267&lt;&gt;"",D267,IF(COUNT(E267:I267)&gt;0,SUM(E267:I267),""))</f>
        <v/>
      </c>
      <c r="P267" s="8" t="str">
        <f aca="false">IF(A267="","",YEAR(A267)&amp;"-"&amp;RIGHT("0"&amp;MONTH(A267),2))</f>
        <v/>
      </c>
      <c r="Q267" s="41" t="str">
        <f aca="false">IF(OR(A267="",C267=""),"",C267*IFERROR(INDEX(Paramètres!$D$8:$D$17,MATCH(B267,Paramètres!$A$8:$A$17,0)),0))</f>
        <v/>
      </c>
    </row>
    <row r="268" customFormat="false" ht="19.5" hidden="false" customHeight="true" outlineLevel="0" collapsed="false">
      <c r="A268" s="7"/>
      <c r="B268" s="35"/>
      <c r="C268" s="36"/>
      <c r="D268" s="37"/>
      <c r="E268" s="37"/>
      <c r="F268" s="37"/>
      <c r="G268" s="37"/>
      <c r="H268" s="37"/>
      <c r="I268" s="37"/>
      <c r="J268" s="38"/>
      <c r="K268" s="35"/>
      <c r="L268" s="39"/>
      <c r="M268" s="39"/>
      <c r="N268" s="35"/>
      <c r="O268" s="40" t="str">
        <f aca="false">IF(D268&lt;&gt;"",D268,IF(COUNT(E268:I268)&gt;0,SUM(E268:I268),""))</f>
        <v/>
      </c>
      <c r="P268" s="8" t="str">
        <f aca="false">IF(A268="","",YEAR(A268)&amp;"-"&amp;RIGHT("0"&amp;MONTH(A268),2))</f>
        <v/>
      </c>
      <c r="Q268" s="41" t="str">
        <f aca="false">IF(OR(A268="",C268=""),"",C268*IFERROR(INDEX(Paramètres!$D$8:$D$17,MATCH(B268,Paramètres!$A$8:$A$17,0)),0))</f>
        <v/>
      </c>
    </row>
    <row r="269" customFormat="false" ht="19.5" hidden="false" customHeight="true" outlineLevel="0" collapsed="false">
      <c r="A269" s="7"/>
      <c r="B269" s="35"/>
      <c r="C269" s="36"/>
      <c r="D269" s="37"/>
      <c r="E269" s="37"/>
      <c r="F269" s="37"/>
      <c r="G269" s="37"/>
      <c r="H269" s="37"/>
      <c r="I269" s="37"/>
      <c r="J269" s="38"/>
      <c r="K269" s="35"/>
      <c r="L269" s="39"/>
      <c r="M269" s="39"/>
      <c r="N269" s="35"/>
      <c r="O269" s="40" t="str">
        <f aca="false">IF(D269&lt;&gt;"",D269,IF(COUNT(E269:I269)&gt;0,SUM(E269:I269),""))</f>
        <v/>
      </c>
      <c r="P269" s="8" t="str">
        <f aca="false">IF(A269="","",YEAR(A269)&amp;"-"&amp;RIGHT("0"&amp;MONTH(A269),2))</f>
        <v/>
      </c>
      <c r="Q269" s="41" t="str">
        <f aca="false">IF(OR(A269="",C269=""),"",C269*IFERROR(INDEX(Paramètres!$D$8:$D$17,MATCH(B269,Paramètres!$A$8:$A$17,0)),0))</f>
        <v/>
      </c>
    </row>
    <row r="270" customFormat="false" ht="19.5" hidden="false" customHeight="true" outlineLevel="0" collapsed="false">
      <c r="A270" s="7"/>
      <c r="B270" s="35"/>
      <c r="C270" s="36"/>
      <c r="D270" s="37"/>
      <c r="E270" s="37"/>
      <c r="F270" s="37"/>
      <c r="G270" s="37"/>
      <c r="H270" s="37"/>
      <c r="I270" s="37"/>
      <c r="J270" s="38"/>
      <c r="K270" s="35"/>
      <c r="L270" s="39"/>
      <c r="M270" s="39"/>
      <c r="N270" s="35"/>
      <c r="O270" s="40" t="str">
        <f aca="false">IF(D270&lt;&gt;"",D270,IF(COUNT(E270:I270)&gt;0,SUM(E270:I270),""))</f>
        <v/>
      </c>
      <c r="P270" s="8" t="str">
        <f aca="false">IF(A270="","",YEAR(A270)&amp;"-"&amp;RIGHT("0"&amp;MONTH(A270),2))</f>
        <v/>
      </c>
      <c r="Q270" s="41" t="str">
        <f aca="false">IF(OR(A270="",C270=""),"",C270*IFERROR(INDEX(Paramètres!$D$8:$D$17,MATCH(B270,Paramètres!$A$8:$A$17,0)),0))</f>
        <v/>
      </c>
    </row>
    <row r="271" customFormat="false" ht="19.5" hidden="false" customHeight="true" outlineLevel="0" collapsed="false">
      <c r="A271" s="7"/>
      <c r="B271" s="35"/>
      <c r="C271" s="36"/>
      <c r="D271" s="37"/>
      <c r="E271" s="37"/>
      <c r="F271" s="37"/>
      <c r="G271" s="37"/>
      <c r="H271" s="37"/>
      <c r="I271" s="37"/>
      <c r="J271" s="38"/>
      <c r="K271" s="35"/>
      <c r="L271" s="39"/>
      <c r="M271" s="39"/>
      <c r="N271" s="35"/>
      <c r="O271" s="40" t="str">
        <f aca="false">IF(D271&lt;&gt;"",D271,IF(COUNT(E271:I271)&gt;0,SUM(E271:I271),""))</f>
        <v/>
      </c>
      <c r="P271" s="8" t="str">
        <f aca="false">IF(A271="","",YEAR(A271)&amp;"-"&amp;RIGHT("0"&amp;MONTH(A271),2))</f>
        <v/>
      </c>
      <c r="Q271" s="41" t="str">
        <f aca="false">IF(OR(A271="",C271=""),"",C271*IFERROR(INDEX(Paramètres!$D$8:$D$17,MATCH(B271,Paramètres!$A$8:$A$17,0)),0))</f>
        <v/>
      </c>
    </row>
    <row r="272" customFormat="false" ht="19.5" hidden="false" customHeight="true" outlineLevel="0" collapsed="false">
      <c r="A272" s="7"/>
      <c r="B272" s="35"/>
      <c r="C272" s="36"/>
      <c r="D272" s="37"/>
      <c r="E272" s="37"/>
      <c r="F272" s="37"/>
      <c r="G272" s="37"/>
      <c r="H272" s="37"/>
      <c r="I272" s="37"/>
      <c r="J272" s="38"/>
      <c r="K272" s="35"/>
      <c r="L272" s="39"/>
      <c r="M272" s="39"/>
      <c r="N272" s="35"/>
      <c r="O272" s="40" t="str">
        <f aca="false">IF(D272&lt;&gt;"",D272,IF(COUNT(E272:I272)&gt;0,SUM(E272:I272),""))</f>
        <v/>
      </c>
      <c r="P272" s="8" t="str">
        <f aca="false">IF(A272="","",YEAR(A272)&amp;"-"&amp;RIGHT("0"&amp;MONTH(A272),2))</f>
        <v/>
      </c>
      <c r="Q272" s="41" t="str">
        <f aca="false">IF(OR(A272="",C272=""),"",C272*IFERROR(INDEX(Paramètres!$D$8:$D$17,MATCH(B272,Paramètres!$A$8:$A$17,0)),0))</f>
        <v/>
      </c>
    </row>
    <row r="273" customFormat="false" ht="19.5" hidden="false" customHeight="true" outlineLevel="0" collapsed="false">
      <c r="A273" s="7"/>
      <c r="B273" s="35"/>
      <c r="C273" s="36"/>
      <c r="D273" s="37"/>
      <c r="E273" s="37"/>
      <c r="F273" s="37"/>
      <c r="G273" s="37"/>
      <c r="H273" s="37"/>
      <c r="I273" s="37"/>
      <c r="J273" s="38"/>
      <c r="K273" s="35"/>
      <c r="L273" s="39"/>
      <c r="M273" s="39"/>
      <c r="N273" s="35"/>
      <c r="O273" s="40" t="str">
        <f aca="false">IF(D273&lt;&gt;"",D273,IF(COUNT(E273:I273)&gt;0,SUM(E273:I273),""))</f>
        <v/>
      </c>
      <c r="P273" s="8" t="str">
        <f aca="false">IF(A273="","",YEAR(A273)&amp;"-"&amp;RIGHT("0"&amp;MONTH(A273),2))</f>
        <v/>
      </c>
      <c r="Q273" s="41" t="str">
        <f aca="false">IF(OR(A273="",C273=""),"",C273*IFERROR(INDEX(Paramètres!$D$8:$D$17,MATCH(B273,Paramètres!$A$8:$A$17,0)),0))</f>
        <v/>
      </c>
    </row>
    <row r="274" customFormat="false" ht="19.5" hidden="false" customHeight="true" outlineLevel="0" collapsed="false">
      <c r="A274" s="7"/>
      <c r="B274" s="35"/>
      <c r="C274" s="36"/>
      <c r="D274" s="37"/>
      <c r="E274" s="37"/>
      <c r="F274" s="37"/>
      <c r="G274" s="37"/>
      <c r="H274" s="37"/>
      <c r="I274" s="37"/>
      <c r="J274" s="38"/>
      <c r="K274" s="35"/>
      <c r="L274" s="39"/>
      <c r="M274" s="39"/>
      <c r="N274" s="35"/>
      <c r="O274" s="40" t="str">
        <f aca="false">IF(D274&lt;&gt;"",D274,IF(COUNT(E274:I274)&gt;0,SUM(E274:I274),""))</f>
        <v/>
      </c>
      <c r="P274" s="8" t="str">
        <f aca="false">IF(A274="","",YEAR(A274)&amp;"-"&amp;RIGHT("0"&amp;MONTH(A274),2))</f>
        <v/>
      </c>
      <c r="Q274" s="41" t="str">
        <f aca="false">IF(OR(A274="",C274=""),"",C274*IFERROR(INDEX(Paramètres!$D$8:$D$17,MATCH(B274,Paramètres!$A$8:$A$17,0)),0))</f>
        <v/>
      </c>
    </row>
    <row r="275" customFormat="false" ht="19.5" hidden="false" customHeight="true" outlineLevel="0" collapsed="false">
      <c r="A275" s="7"/>
      <c r="B275" s="35"/>
      <c r="C275" s="36"/>
      <c r="D275" s="37"/>
      <c r="E275" s="37"/>
      <c r="F275" s="37"/>
      <c r="G275" s="37"/>
      <c r="H275" s="37"/>
      <c r="I275" s="37"/>
      <c r="J275" s="38"/>
      <c r="K275" s="35"/>
      <c r="L275" s="39"/>
      <c r="M275" s="39"/>
      <c r="N275" s="35"/>
      <c r="O275" s="40" t="str">
        <f aca="false">IF(D275&lt;&gt;"",D275,IF(COUNT(E275:I275)&gt;0,SUM(E275:I275),""))</f>
        <v/>
      </c>
      <c r="P275" s="8" t="str">
        <f aca="false">IF(A275="","",YEAR(A275)&amp;"-"&amp;RIGHT("0"&amp;MONTH(A275),2))</f>
        <v/>
      </c>
      <c r="Q275" s="41" t="str">
        <f aca="false">IF(OR(A275="",C275=""),"",C275*IFERROR(INDEX(Paramètres!$D$8:$D$17,MATCH(B275,Paramètres!$A$8:$A$17,0)),0))</f>
        <v/>
      </c>
    </row>
    <row r="276" customFormat="false" ht="19.5" hidden="false" customHeight="true" outlineLevel="0" collapsed="false">
      <c r="A276" s="7"/>
      <c r="B276" s="35"/>
      <c r="C276" s="36"/>
      <c r="D276" s="37"/>
      <c r="E276" s="37"/>
      <c r="F276" s="37"/>
      <c r="G276" s="37"/>
      <c r="H276" s="37"/>
      <c r="I276" s="37"/>
      <c r="J276" s="38"/>
      <c r="K276" s="35"/>
      <c r="L276" s="39"/>
      <c r="M276" s="39"/>
      <c r="N276" s="35"/>
      <c r="O276" s="40" t="str">
        <f aca="false">IF(D276&lt;&gt;"",D276,IF(COUNT(E276:I276)&gt;0,SUM(E276:I276),""))</f>
        <v/>
      </c>
      <c r="P276" s="8" t="str">
        <f aca="false">IF(A276="","",YEAR(A276)&amp;"-"&amp;RIGHT("0"&amp;MONTH(A276),2))</f>
        <v/>
      </c>
      <c r="Q276" s="41" t="str">
        <f aca="false">IF(OR(A276="",C276=""),"",C276*IFERROR(INDEX(Paramètres!$D$8:$D$17,MATCH(B276,Paramètres!$A$8:$A$17,0)),0))</f>
        <v/>
      </c>
    </row>
    <row r="277" customFormat="false" ht="19.5" hidden="false" customHeight="true" outlineLevel="0" collapsed="false">
      <c r="A277" s="7"/>
      <c r="B277" s="35"/>
      <c r="C277" s="36"/>
      <c r="D277" s="37"/>
      <c r="E277" s="37"/>
      <c r="F277" s="37"/>
      <c r="G277" s="37"/>
      <c r="H277" s="37"/>
      <c r="I277" s="37"/>
      <c r="J277" s="38"/>
      <c r="K277" s="35"/>
      <c r="L277" s="39"/>
      <c r="M277" s="39"/>
      <c r="N277" s="35"/>
      <c r="O277" s="40" t="str">
        <f aca="false">IF(D277&lt;&gt;"",D277,IF(COUNT(E277:I277)&gt;0,SUM(E277:I277),""))</f>
        <v/>
      </c>
      <c r="P277" s="8" t="str">
        <f aca="false">IF(A277="","",YEAR(A277)&amp;"-"&amp;RIGHT("0"&amp;MONTH(A277),2))</f>
        <v/>
      </c>
      <c r="Q277" s="41" t="str">
        <f aca="false">IF(OR(A277="",C277=""),"",C277*IFERROR(INDEX(Paramètres!$D$8:$D$17,MATCH(B277,Paramètres!$A$8:$A$17,0)),0))</f>
        <v/>
      </c>
    </row>
    <row r="278" customFormat="false" ht="19.5" hidden="false" customHeight="true" outlineLevel="0" collapsed="false">
      <c r="A278" s="7"/>
      <c r="B278" s="35"/>
      <c r="C278" s="36"/>
      <c r="D278" s="37"/>
      <c r="E278" s="37"/>
      <c r="F278" s="37"/>
      <c r="G278" s="37"/>
      <c r="H278" s="37"/>
      <c r="I278" s="37"/>
      <c r="J278" s="38"/>
      <c r="K278" s="35"/>
      <c r="L278" s="39"/>
      <c r="M278" s="39"/>
      <c r="N278" s="35"/>
      <c r="O278" s="40" t="str">
        <f aca="false">IF(D278&lt;&gt;"",D278,IF(COUNT(E278:I278)&gt;0,SUM(E278:I278),""))</f>
        <v/>
      </c>
      <c r="P278" s="8" t="str">
        <f aca="false">IF(A278="","",YEAR(A278)&amp;"-"&amp;RIGHT("0"&amp;MONTH(A278),2))</f>
        <v/>
      </c>
      <c r="Q278" s="41" t="str">
        <f aca="false">IF(OR(A278="",C278=""),"",C278*IFERROR(INDEX(Paramètres!$D$8:$D$17,MATCH(B278,Paramètres!$A$8:$A$17,0)),0))</f>
        <v/>
      </c>
    </row>
    <row r="279" customFormat="false" ht="19.5" hidden="false" customHeight="true" outlineLevel="0" collapsed="false">
      <c r="A279" s="7"/>
      <c r="B279" s="35"/>
      <c r="C279" s="36"/>
      <c r="D279" s="37"/>
      <c r="E279" s="37"/>
      <c r="F279" s="37"/>
      <c r="G279" s="37"/>
      <c r="H279" s="37"/>
      <c r="I279" s="37"/>
      <c r="J279" s="38"/>
      <c r="K279" s="35"/>
      <c r="L279" s="39"/>
      <c r="M279" s="39"/>
      <c r="N279" s="35"/>
      <c r="O279" s="40" t="str">
        <f aca="false">IF(D279&lt;&gt;"",D279,IF(COUNT(E279:I279)&gt;0,SUM(E279:I279),""))</f>
        <v/>
      </c>
      <c r="P279" s="8" t="str">
        <f aca="false">IF(A279="","",YEAR(A279)&amp;"-"&amp;RIGHT("0"&amp;MONTH(A279),2))</f>
        <v/>
      </c>
      <c r="Q279" s="41" t="str">
        <f aca="false">IF(OR(A279="",C279=""),"",C279*IFERROR(INDEX(Paramètres!$D$8:$D$17,MATCH(B279,Paramètres!$A$8:$A$17,0)),0))</f>
        <v/>
      </c>
    </row>
    <row r="280" customFormat="false" ht="19.5" hidden="false" customHeight="true" outlineLevel="0" collapsed="false">
      <c r="A280" s="7"/>
      <c r="B280" s="35"/>
      <c r="C280" s="36"/>
      <c r="D280" s="37"/>
      <c r="E280" s="37"/>
      <c r="F280" s="37"/>
      <c r="G280" s="37"/>
      <c r="H280" s="37"/>
      <c r="I280" s="37"/>
      <c r="J280" s="38"/>
      <c r="K280" s="35"/>
      <c r="L280" s="39"/>
      <c r="M280" s="39"/>
      <c r="N280" s="35"/>
      <c r="O280" s="40" t="str">
        <f aca="false">IF(D280&lt;&gt;"",D280,IF(COUNT(E280:I280)&gt;0,SUM(E280:I280),""))</f>
        <v/>
      </c>
      <c r="P280" s="8" t="str">
        <f aca="false">IF(A280="","",YEAR(A280)&amp;"-"&amp;RIGHT("0"&amp;MONTH(A280),2))</f>
        <v/>
      </c>
      <c r="Q280" s="41" t="str">
        <f aca="false">IF(OR(A280="",C280=""),"",C280*IFERROR(INDEX(Paramètres!$D$8:$D$17,MATCH(B280,Paramètres!$A$8:$A$17,0)),0))</f>
        <v/>
      </c>
    </row>
    <row r="281" customFormat="false" ht="19.5" hidden="false" customHeight="true" outlineLevel="0" collapsed="false">
      <c r="A281" s="7"/>
      <c r="B281" s="35"/>
      <c r="C281" s="36"/>
      <c r="D281" s="37"/>
      <c r="E281" s="37"/>
      <c r="F281" s="37"/>
      <c r="G281" s="37"/>
      <c r="H281" s="37"/>
      <c r="I281" s="37"/>
      <c r="J281" s="38"/>
      <c r="K281" s="35"/>
      <c r="L281" s="39"/>
      <c r="M281" s="39"/>
      <c r="N281" s="35"/>
      <c r="O281" s="40" t="str">
        <f aca="false">IF(D281&lt;&gt;"",D281,IF(COUNT(E281:I281)&gt;0,SUM(E281:I281),""))</f>
        <v/>
      </c>
      <c r="P281" s="8" t="str">
        <f aca="false">IF(A281="","",YEAR(A281)&amp;"-"&amp;RIGHT("0"&amp;MONTH(A281),2))</f>
        <v/>
      </c>
      <c r="Q281" s="41" t="str">
        <f aca="false">IF(OR(A281="",C281=""),"",C281*IFERROR(INDEX(Paramètres!$D$8:$D$17,MATCH(B281,Paramètres!$A$8:$A$17,0)),0))</f>
        <v/>
      </c>
    </row>
    <row r="282" customFormat="false" ht="19.5" hidden="false" customHeight="true" outlineLevel="0" collapsed="false">
      <c r="A282" s="7"/>
      <c r="B282" s="35"/>
      <c r="C282" s="36"/>
      <c r="D282" s="37"/>
      <c r="E282" s="37"/>
      <c r="F282" s="37"/>
      <c r="G282" s="37"/>
      <c r="H282" s="37"/>
      <c r="I282" s="37"/>
      <c r="J282" s="38"/>
      <c r="K282" s="35"/>
      <c r="L282" s="39"/>
      <c r="M282" s="39"/>
      <c r="N282" s="35"/>
      <c r="O282" s="40" t="str">
        <f aca="false">IF(D282&lt;&gt;"",D282,IF(COUNT(E282:I282)&gt;0,SUM(E282:I282),""))</f>
        <v/>
      </c>
      <c r="P282" s="8" t="str">
        <f aca="false">IF(A282="","",YEAR(A282)&amp;"-"&amp;RIGHT("0"&amp;MONTH(A282),2))</f>
        <v/>
      </c>
      <c r="Q282" s="41" t="str">
        <f aca="false">IF(OR(A282="",C282=""),"",C282*IFERROR(INDEX(Paramètres!$D$8:$D$17,MATCH(B282,Paramètres!$A$8:$A$17,0)),0))</f>
        <v/>
      </c>
    </row>
    <row r="283" customFormat="false" ht="19.5" hidden="false" customHeight="true" outlineLevel="0" collapsed="false">
      <c r="A283" s="7"/>
      <c r="B283" s="35"/>
      <c r="C283" s="36"/>
      <c r="D283" s="37"/>
      <c r="E283" s="37"/>
      <c r="F283" s="37"/>
      <c r="G283" s="37"/>
      <c r="H283" s="37"/>
      <c r="I283" s="37"/>
      <c r="J283" s="38"/>
      <c r="K283" s="35"/>
      <c r="L283" s="39"/>
      <c r="M283" s="39"/>
      <c r="N283" s="35"/>
      <c r="O283" s="40" t="str">
        <f aca="false">IF(D283&lt;&gt;"",D283,IF(COUNT(E283:I283)&gt;0,SUM(E283:I283),""))</f>
        <v/>
      </c>
      <c r="P283" s="8" t="str">
        <f aca="false">IF(A283="","",YEAR(A283)&amp;"-"&amp;RIGHT("0"&amp;MONTH(A283),2))</f>
        <v/>
      </c>
      <c r="Q283" s="41" t="str">
        <f aca="false">IF(OR(A283="",C283=""),"",C283*IFERROR(INDEX(Paramètres!$D$8:$D$17,MATCH(B283,Paramètres!$A$8:$A$17,0)),0))</f>
        <v/>
      </c>
    </row>
    <row r="284" customFormat="false" ht="19.5" hidden="false" customHeight="true" outlineLevel="0" collapsed="false">
      <c r="A284" s="7"/>
      <c r="B284" s="35"/>
      <c r="C284" s="36"/>
      <c r="D284" s="37"/>
      <c r="E284" s="37"/>
      <c r="F284" s="37"/>
      <c r="G284" s="37"/>
      <c r="H284" s="37"/>
      <c r="I284" s="37"/>
      <c r="J284" s="38"/>
      <c r="K284" s="35"/>
      <c r="L284" s="39"/>
      <c r="M284" s="39"/>
      <c r="N284" s="35"/>
      <c r="O284" s="40" t="str">
        <f aca="false">IF(D284&lt;&gt;"",D284,IF(COUNT(E284:I284)&gt;0,SUM(E284:I284),""))</f>
        <v/>
      </c>
      <c r="P284" s="8" t="str">
        <f aca="false">IF(A284="","",YEAR(A284)&amp;"-"&amp;RIGHT("0"&amp;MONTH(A284),2))</f>
        <v/>
      </c>
      <c r="Q284" s="41" t="str">
        <f aca="false">IF(OR(A284="",C284=""),"",C284*IFERROR(INDEX(Paramètres!$D$8:$D$17,MATCH(B284,Paramètres!$A$8:$A$17,0)),0))</f>
        <v/>
      </c>
    </row>
    <row r="285" customFormat="false" ht="19.5" hidden="false" customHeight="true" outlineLevel="0" collapsed="false">
      <c r="A285" s="7"/>
      <c r="B285" s="35"/>
      <c r="C285" s="36"/>
      <c r="D285" s="37"/>
      <c r="E285" s="37"/>
      <c r="F285" s="37"/>
      <c r="G285" s="37"/>
      <c r="H285" s="37"/>
      <c r="I285" s="37"/>
      <c r="J285" s="38"/>
      <c r="K285" s="35"/>
      <c r="L285" s="39"/>
      <c r="M285" s="39"/>
      <c r="N285" s="35"/>
      <c r="O285" s="40" t="str">
        <f aca="false">IF(D285&lt;&gt;"",D285,IF(COUNT(E285:I285)&gt;0,SUM(E285:I285),""))</f>
        <v/>
      </c>
      <c r="P285" s="8" t="str">
        <f aca="false">IF(A285="","",YEAR(A285)&amp;"-"&amp;RIGHT("0"&amp;MONTH(A285),2))</f>
        <v/>
      </c>
      <c r="Q285" s="41" t="str">
        <f aca="false">IF(OR(A285="",C285=""),"",C285*IFERROR(INDEX(Paramètres!$D$8:$D$17,MATCH(B285,Paramètres!$A$8:$A$17,0)),0))</f>
        <v/>
      </c>
    </row>
    <row r="286" customFormat="false" ht="19.5" hidden="false" customHeight="true" outlineLevel="0" collapsed="false">
      <c r="A286" s="7"/>
      <c r="B286" s="35"/>
      <c r="C286" s="36"/>
      <c r="D286" s="37"/>
      <c r="E286" s="37"/>
      <c r="F286" s="37"/>
      <c r="G286" s="37"/>
      <c r="H286" s="37"/>
      <c r="I286" s="37"/>
      <c r="J286" s="38"/>
      <c r="K286" s="35"/>
      <c r="L286" s="39"/>
      <c r="M286" s="39"/>
      <c r="N286" s="35"/>
      <c r="O286" s="40" t="str">
        <f aca="false">IF(D286&lt;&gt;"",D286,IF(COUNT(E286:I286)&gt;0,SUM(E286:I286),""))</f>
        <v/>
      </c>
      <c r="P286" s="8" t="str">
        <f aca="false">IF(A286="","",YEAR(A286)&amp;"-"&amp;RIGHT("0"&amp;MONTH(A286),2))</f>
        <v/>
      </c>
      <c r="Q286" s="41" t="str">
        <f aca="false">IF(OR(A286="",C286=""),"",C286*IFERROR(INDEX(Paramètres!$D$8:$D$17,MATCH(B286,Paramètres!$A$8:$A$17,0)),0))</f>
        <v/>
      </c>
    </row>
    <row r="287" customFormat="false" ht="19.5" hidden="false" customHeight="true" outlineLevel="0" collapsed="false">
      <c r="A287" s="7"/>
      <c r="B287" s="35"/>
      <c r="C287" s="36"/>
      <c r="D287" s="37"/>
      <c r="E287" s="37"/>
      <c r="F287" s="37"/>
      <c r="G287" s="37"/>
      <c r="H287" s="37"/>
      <c r="I287" s="37"/>
      <c r="J287" s="38"/>
      <c r="K287" s="35"/>
      <c r="L287" s="39"/>
      <c r="M287" s="39"/>
      <c r="N287" s="35"/>
      <c r="O287" s="40" t="str">
        <f aca="false">IF(D287&lt;&gt;"",D287,IF(COUNT(E287:I287)&gt;0,SUM(E287:I287),""))</f>
        <v/>
      </c>
      <c r="P287" s="8" t="str">
        <f aca="false">IF(A287="","",YEAR(A287)&amp;"-"&amp;RIGHT("0"&amp;MONTH(A287),2))</f>
        <v/>
      </c>
      <c r="Q287" s="41" t="str">
        <f aca="false">IF(OR(A287="",C287=""),"",C287*IFERROR(INDEX(Paramètres!$D$8:$D$17,MATCH(B287,Paramètres!$A$8:$A$17,0)),0))</f>
        <v/>
      </c>
    </row>
    <row r="288" customFormat="false" ht="19.5" hidden="false" customHeight="true" outlineLevel="0" collapsed="false">
      <c r="A288" s="7"/>
      <c r="B288" s="35"/>
      <c r="C288" s="36"/>
      <c r="D288" s="37"/>
      <c r="E288" s="37"/>
      <c r="F288" s="37"/>
      <c r="G288" s="37"/>
      <c r="H288" s="37"/>
      <c r="I288" s="37"/>
      <c r="J288" s="38"/>
      <c r="K288" s="35"/>
      <c r="L288" s="39"/>
      <c r="M288" s="39"/>
      <c r="N288" s="35"/>
      <c r="O288" s="40" t="str">
        <f aca="false">IF(D288&lt;&gt;"",D288,IF(COUNT(E288:I288)&gt;0,SUM(E288:I288),""))</f>
        <v/>
      </c>
      <c r="P288" s="8" t="str">
        <f aca="false">IF(A288="","",YEAR(A288)&amp;"-"&amp;RIGHT("0"&amp;MONTH(A288),2))</f>
        <v/>
      </c>
      <c r="Q288" s="41" t="str">
        <f aca="false">IF(OR(A288="",C288=""),"",C288*IFERROR(INDEX(Paramètres!$D$8:$D$17,MATCH(B288,Paramètres!$A$8:$A$17,0)),0))</f>
        <v/>
      </c>
    </row>
    <row r="289" customFormat="false" ht="19.5" hidden="false" customHeight="true" outlineLevel="0" collapsed="false">
      <c r="A289" s="7"/>
      <c r="B289" s="35"/>
      <c r="C289" s="36"/>
      <c r="D289" s="37"/>
      <c r="E289" s="37"/>
      <c r="F289" s="37"/>
      <c r="G289" s="37"/>
      <c r="H289" s="37"/>
      <c r="I289" s="37"/>
      <c r="J289" s="38"/>
      <c r="K289" s="35"/>
      <c r="L289" s="39"/>
      <c r="M289" s="39"/>
      <c r="N289" s="35"/>
      <c r="O289" s="40" t="str">
        <f aca="false">IF(D289&lt;&gt;"",D289,IF(COUNT(E289:I289)&gt;0,SUM(E289:I289),""))</f>
        <v/>
      </c>
      <c r="P289" s="8" t="str">
        <f aca="false">IF(A289="","",YEAR(A289)&amp;"-"&amp;RIGHT("0"&amp;MONTH(A289),2))</f>
        <v/>
      </c>
      <c r="Q289" s="41" t="str">
        <f aca="false">IF(OR(A289="",C289=""),"",C289*IFERROR(INDEX(Paramètres!$D$8:$D$17,MATCH(B289,Paramètres!$A$8:$A$17,0)),0))</f>
        <v/>
      </c>
    </row>
    <row r="290" customFormat="false" ht="19.5" hidden="false" customHeight="true" outlineLevel="0" collapsed="false">
      <c r="A290" s="7"/>
      <c r="B290" s="35"/>
      <c r="C290" s="36"/>
      <c r="D290" s="37"/>
      <c r="E290" s="37"/>
      <c r="F290" s="37"/>
      <c r="G290" s="37"/>
      <c r="H290" s="37"/>
      <c r="I290" s="37"/>
      <c r="J290" s="38"/>
      <c r="K290" s="35"/>
      <c r="L290" s="39"/>
      <c r="M290" s="39"/>
      <c r="N290" s="35"/>
      <c r="O290" s="40" t="str">
        <f aca="false">IF(D290&lt;&gt;"",D290,IF(COUNT(E290:I290)&gt;0,SUM(E290:I290),""))</f>
        <v/>
      </c>
      <c r="P290" s="8" t="str">
        <f aca="false">IF(A290="","",YEAR(A290)&amp;"-"&amp;RIGHT("0"&amp;MONTH(A290),2))</f>
        <v/>
      </c>
      <c r="Q290" s="41" t="str">
        <f aca="false">IF(OR(A290="",C290=""),"",C290*IFERROR(INDEX(Paramètres!$D$8:$D$17,MATCH(B290,Paramètres!$A$8:$A$17,0)),0))</f>
        <v/>
      </c>
    </row>
    <row r="291" customFormat="false" ht="19.5" hidden="false" customHeight="true" outlineLevel="0" collapsed="false">
      <c r="A291" s="7"/>
      <c r="B291" s="35"/>
      <c r="C291" s="36"/>
      <c r="D291" s="37"/>
      <c r="E291" s="37"/>
      <c r="F291" s="37"/>
      <c r="G291" s="37"/>
      <c r="H291" s="37"/>
      <c r="I291" s="37"/>
      <c r="J291" s="38"/>
      <c r="K291" s="35"/>
      <c r="L291" s="39"/>
      <c r="M291" s="39"/>
      <c r="N291" s="35"/>
      <c r="O291" s="40" t="str">
        <f aca="false">IF(D291&lt;&gt;"",D291,IF(COUNT(E291:I291)&gt;0,SUM(E291:I291),""))</f>
        <v/>
      </c>
      <c r="P291" s="8" t="str">
        <f aca="false">IF(A291="","",YEAR(A291)&amp;"-"&amp;RIGHT("0"&amp;MONTH(A291),2))</f>
        <v/>
      </c>
      <c r="Q291" s="41" t="str">
        <f aca="false">IF(OR(A291="",C291=""),"",C291*IFERROR(INDEX(Paramètres!$D$8:$D$17,MATCH(B291,Paramètres!$A$8:$A$17,0)),0))</f>
        <v/>
      </c>
    </row>
    <row r="292" customFormat="false" ht="19.5" hidden="false" customHeight="true" outlineLevel="0" collapsed="false">
      <c r="A292" s="7"/>
      <c r="B292" s="35"/>
      <c r="C292" s="36"/>
      <c r="D292" s="37"/>
      <c r="E292" s="37"/>
      <c r="F292" s="37"/>
      <c r="G292" s="37"/>
      <c r="H292" s="37"/>
      <c r="I292" s="37"/>
      <c r="J292" s="38"/>
      <c r="K292" s="35"/>
      <c r="L292" s="39"/>
      <c r="M292" s="39"/>
      <c r="N292" s="35"/>
      <c r="O292" s="40" t="str">
        <f aca="false">IF(D292&lt;&gt;"",D292,IF(COUNT(E292:I292)&gt;0,SUM(E292:I292),""))</f>
        <v/>
      </c>
      <c r="P292" s="8" t="str">
        <f aca="false">IF(A292="","",YEAR(A292)&amp;"-"&amp;RIGHT("0"&amp;MONTH(A292),2))</f>
        <v/>
      </c>
      <c r="Q292" s="41" t="str">
        <f aca="false">IF(OR(A292="",C292=""),"",C292*IFERROR(INDEX(Paramètres!$D$8:$D$17,MATCH(B292,Paramètres!$A$8:$A$17,0)),0))</f>
        <v/>
      </c>
    </row>
    <row r="293" customFormat="false" ht="19.5" hidden="false" customHeight="true" outlineLevel="0" collapsed="false">
      <c r="A293" s="7"/>
      <c r="B293" s="35"/>
      <c r="C293" s="36"/>
      <c r="D293" s="37"/>
      <c r="E293" s="37"/>
      <c r="F293" s="37"/>
      <c r="G293" s="37"/>
      <c r="H293" s="37"/>
      <c r="I293" s="37"/>
      <c r="J293" s="38"/>
      <c r="K293" s="35"/>
      <c r="L293" s="39"/>
      <c r="M293" s="39"/>
      <c r="N293" s="35"/>
      <c r="O293" s="40" t="str">
        <f aca="false">IF(D293&lt;&gt;"",D293,IF(COUNT(E293:I293)&gt;0,SUM(E293:I293),""))</f>
        <v/>
      </c>
      <c r="P293" s="8" t="str">
        <f aca="false">IF(A293="","",YEAR(A293)&amp;"-"&amp;RIGHT("0"&amp;MONTH(A293),2))</f>
        <v/>
      </c>
      <c r="Q293" s="41" t="str">
        <f aca="false">IF(OR(A293="",C293=""),"",C293*IFERROR(INDEX(Paramètres!$D$8:$D$17,MATCH(B293,Paramètres!$A$8:$A$17,0)),0))</f>
        <v/>
      </c>
    </row>
    <row r="294" customFormat="false" ht="19.5" hidden="false" customHeight="true" outlineLevel="0" collapsed="false">
      <c r="A294" s="7"/>
      <c r="B294" s="35"/>
      <c r="C294" s="36"/>
      <c r="D294" s="37"/>
      <c r="E294" s="37"/>
      <c r="F294" s="37"/>
      <c r="G294" s="37"/>
      <c r="H294" s="37"/>
      <c r="I294" s="37"/>
      <c r="J294" s="38"/>
      <c r="K294" s="35"/>
      <c r="L294" s="39"/>
      <c r="M294" s="39"/>
      <c r="N294" s="35"/>
      <c r="O294" s="40" t="str">
        <f aca="false">IF(D294&lt;&gt;"",D294,IF(COUNT(E294:I294)&gt;0,SUM(E294:I294),""))</f>
        <v/>
      </c>
      <c r="P294" s="8" t="str">
        <f aca="false">IF(A294="","",YEAR(A294)&amp;"-"&amp;RIGHT("0"&amp;MONTH(A294),2))</f>
        <v/>
      </c>
      <c r="Q294" s="41" t="str">
        <f aca="false">IF(OR(A294="",C294=""),"",C294*IFERROR(INDEX(Paramètres!$D$8:$D$17,MATCH(B294,Paramètres!$A$8:$A$17,0)),0))</f>
        <v/>
      </c>
    </row>
    <row r="295" customFormat="false" ht="19.5" hidden="false" customHeight="true" outlineLevel="0" collapsed="false">
      <c r="A295" s="7"/>
      <c r="B295" s="35"/>
      <c r="C295" s="36"/>
      <c r="D295" s="37"/>
      <c r="E295" s="37"/>
      <c r="F295" s="37"/>
      <c r="G295" s="37"/>
      <c r="H295" s="37"/>
      <c r="I295" s="37"/>
      <c r="J295" s="38"/>
      <c r="K295" s="35"/>
      <c r="L295" s="39"/>
      <c r="M295" s="39"/>
      <c r="N295" s="35"/>
      <c r="O295" s="40" t="str">
        <f aca="false">IF(D295&lt;&gt;"",D295,IF(COUNT(E295:I295)&gt;0,SUM(E295:I295),""))</f>
        <v/>
      </c>
      <c r="P295" s="8" t="str">
        <f aca="false">IF(A295="","",YEAR(A295)&amp;"-"&amp;RIGHT("0"&amp;MONTH(A295),2))</f>
        <v/>
      </c>
      <c r="Q295" s="41" t="str">
        <f aca="false">IF(OR(A295="",C295=""),"",C295*IFERROR(INDEX(Paramètres!$D$8:$D$17,MATCH(B295,Paramètres!$A$8:$A$17,0)),0))</f>
        <v/>
      </c>
    </row>
    <row r="296" customFormat="false" ht="19.5" hidden="false" customHeight="true" outlineLevel="0" collapsed="false">
      <c r="A296" s="7"/>
      <c r="B296" s="35"/>
      <c r="C296" s="36"/>
      <c r="D296" s="37"/>
      <c r="E296" s="37"/>
      <c r="F296" s="37"/>
      <c r="G296" s="37"/>
      <c r="H296" s="37"/>
      <c r="I296" s="37"/>
      <c r="J296" s="38"/>
      <c r="K296" s="35"/>
      <c r="L296" s="39"/>
      <c r="M296" s="39"/>
      <c r="N296" s="35"/>
      <c r="O296" s="40" t="str">
        <f aca="false">IF(D296&lt;&gt;"",D296,IF(COUNT(E296:I296)&gt;0,SUM(E296:I296),""))</f>
        <v/>
      </c>
      <c r="P296" s="8" t="str">
        <f aca="false">IF(A296="","",YEAR(A296)&amp;"-"&amp;RIGHT("0"&amp;MONTH(A296),2))</f>
        <v/>
      </c>
      <c r="Q296" s="41" t="str">
        <f aca="false">IF(OR(A296="",C296=""),"",C296*IFERROR(INDEX(Paramètres!$D$8:$D$17,MATCH(B296,Paramètres!$A$8:$A$17,0)),0))</f>
        <v/>
      </c>
    </row>
    <row r="297" customFormat="false" ht="19.5" hidden="false" customHeight="true" outlineLevel="0" collapsed="false">
      <c r="A297" s="7"/>
      <c r="B297" s="35"/>
      <c r="C297" s="36"/>
      <c r="D297" s="37"/>
      <c r="E297" s="37"/>
      <c r="F297" s="37"/>
      <c r="G297" s="37"/>
      <c r="H297" s="37"/>
      <c r="I297" s="37"/>
      <c r="J297" s="38"/>
      <c r="K297" s="35"/>
      <c r="L297" s="39"/>
      <c r="M297" s="39"/>
      <c r="N297" s="35"/>
      <c r="O297" s="40" t="str">
        <f aca="false">IF(D297&lt;&gt;"",D297,IF(COUNT(E297:I297)&gt;0,SUM(E297:I297),""))</f>
        <v/>
      </c>
      <c r="P297" s="8" t="str">
        <f aca="false">IF(A297="","",YEAR(A297)&amp;"-"&amp;RIGHT("0"&amp;MONTH(A297),2))</f>
        <v/>
      </c>
      <c r="Q297" s="41" t="str">
        <f aca="false">IF(OR(A297="",C297=""),"",C297*IFERROR(INDEX(Paramètres!$D$8:$D$17,MATCH(B297,Paramètres!$A$8:$A$17,0)),0))</f>
        <v/>
      </c>
    </row>
    <row r="298" customFormat="false" ht="19.5" hidden="false" customHeight="true" outlineLevel="0" collapsed="false">
      <c r="A298" s="7"/>
      <c r="B298" s="35"/>
      <c r="C298" s="36"/>
      <c r="D298" s="37"/>
      <c r="E298" s="37"/>
      <c r="F298" s="37"/>
      <c r="G298" s="37"/>
      <c r="H298" s="37"/>
      <c r="I298" s="37"/>
      <c r="J298" s="38"/>
      <c r="K298" s="35"/>
      <c r="L298" s="39"/>
      <c r="M298" s="39"/>
      <c r="N298" s="35"/>
      <c r="O298" s="40" t="str">
        <f aca="false">IF(D298&lt;&gt;"",D298,IF(COUNT(E298:I298)&gt;0,SUM(E298:I298),""))</f>
        <v/>
      </c>
      <c r="P298" s="8" t="str">
        <f aca="false">IF(A298="","",YEAR(A298)&amp;"-"&amp;RIGHT("0"&amp;MONTH(A298),2))</f>
        <v/>
      </c>
      <c r="Q298" s="41" t="str">
        <f aca="false">IF(OR(A298="",C298=""),"",C298*IFERROR(INDEX(Paramètres!$D$8:$D$17,MATCH(B298,Paramètres!$A$8:$A$17,0)),0))</f>
        <v/>
      </c>
    </row>
    <row r="299" customFormat="false" ht="19.5" hidden="false" customHeight="true" outlineLevel="0" collapsed="false">
      <c r="A299" s="7"/>
      <c r="B299" s="35"/>
      <c r="C299" s="36"/>
      <c r="D299" s="37"/>
      <c r="E299" s="37"/>
      <c r="F299" s="37"/>
      <c r="G299" s="37"/>
      <c r="H299" s="37"/>
      <c r="I299" s="37"/>
      <c r="J299" s="38"/>
      <c r="K299" s="35"/>
      <c r="L299" s="39"/>
      <c r="M299" s="39"/>
      <c r="N299" s="35"/>
      <c r="O299" s="40" t="str">
        <f aca="false">IF(D299&lt;&gt;"",D299,IF(COUNT(E299:I299)&gt;0,SUM(E299:I299),""))</f>
        <v/>
      </c>
      <c r="P299" s="8" t="str">
        <f aca="false">IF(A299="","",YEAR(A299)&amp;"-"&amp;RIGHT("0"&amp;MONTH(A299),2))</f>
        <v/>
      </c>
      <c r="Q299" s="41" t="str">
        <f aca="false">IF(OR(A299="",C299=""),"",C299*IFERROR(INDEX(Paramètres!$D$8:$D$17,MATCH(B299,Paramètres!$A$8:$A$17,0)),0))</f>
        <v/>
      </c>
    </row>
    <row r="300" customFormat="false" ht="19.5" hidden="false" customHeight="true" outlineLevel="0" collapsed="false">
      <c r="A300" s="7"/>
      <c r="B300" s="35"/>
      <c r="C300" s="36"/>
      <c r="D300" s="37"/>
      <c r="E300" s="37"/>
      <c r="F300" s="37"/>
      <c r="G300" s="37"/>
      <c r="H300" s="37"/>
      <c r="I300" s="37"/>
      <c r="J300" s="38"/>
      <c r="K300" s="35"/>
      <c r="L300" s="39"/>
      <c r="M300" s="39"/>
      <c r="N300" s="35"/>
      <c r="O300" s="40" t="str">
        <f aca="false">IF(D300&lt;&gt;"",D300,IF(COUNT(E300:I300)&gt;0,SUM(E300:I300),""))</f>
        <v/>
      </c>
      <c r="P300" s="8" t="str">
        <f aca="false">IF(A300="","",YEAR(A300)&amp;"-"&amp;RIGHT("0"&amp;MONTH(A300),2))</f>
        <v/>
      </c>
      <c r="Q300" s="41" t="str">
        <f aca="false">IF(OR(A300="",C300=""),"",C300*IFERROR(INDEX(Paramètres!$D$8:$D$17,MATCH(B300,Paramètres!$A$8:$A$17,0)),0))</f>
        <v/>
      </c>
    </row>
    <row r="301" customFormat="false" ht="19.5" hidden="false" customHeight="true" outlineLevel="0" collapsed="false">
      <c r="A301" s="7"/>
      <c r="B301" s="35"/>
      <c r="C301" s="36"/>
      <c r="D301" s="37"/>
      <c r="E301" s="37"/>
      <c r="F301" s="37"/>
      <c r="G301" s="37"/>
      <c r="H301" s="37"/>
      <c r="I301" s="37"/>
      <c r="J301" s="38"/>
      <c r="K301" s="35"/>
      <c r="L301" s="39"/>
      <c r="M301" s="39"/>
      <c r="N301" s="35"/>
      <c r="O301" s="40" t="str">
        <f aca="false">IF(D301&lt;&gt;"",D301,IF(COUNT(E301:I301)&gt;0,SUM(E301:I301),""))</f>
        <v/>
      </c>
      <c r="P301" s="8" t="str">
        <f aca="false">IF(A301="","",YEAR(A301)&amp;"-"&amp;RIGHT("0"&amp;MONTH(A301),2))</f>
        <v/>
      </c>
      <c r="Q301" s="41" t="str">
        <f aca="false">IF(OR(A301="",C301=""),"",C301*IFERROR(INDEX(Paramètres!$D$8:$D$17,MATCH(B301,Paramètres!$A$8:$A$17,0)),0))</f>
        <v/>
      </c>
    </row>
    <row r="302" customFormat="false" ht="19.5" hidden="false" customHeight="true" outlineLevel="0" collapsed="false">
      <c r="A302" s="7"/>
      <c r="B302" s="35"/>
      <c r="C302" s="36"/>
      <c r="D302" s="37"/>
      <c r="E302" s="37"/>
      <c r="F302" s="37"/>
      <c r="G302" s="37"/>
      <c r="H302" s="37"/>
      <c r="I302" s="37"/>
      <c r="J302" s="38"/>
      <c r="K302" s="35"/>
      <c r="L302" s="39"/>
      <c r="M302" s="39"/>
      <c r="N302" s="35"/>
      <c r="O302" s="40" t="str">
        <f aca="false">IF(D302&lt;&gt;"",D302,IF(COUNT(E302:I302)&gt;0,SUM(E302:I302),""))</f>
        <v/>
      </c>
      <c r="P302" s="8" t="str">
        <f aca="false">IF(A302="","",YEAR(A302)&amp;"-"&amp;RIGHT("0"&amp;MONTH(A302),2))</f>
        <v/>
      </c>
      <c r="Q302" s="41" t="str">
        <f aca="false">IF(OR(A302="",C302=""),"",C302*IFERROR(INDEX(Paramètres!$D$8:$D$17,MATCH(B302,Paramètres!$A$8:$A$17,0)),0))</f>
        <v/>
      </c>
    </row>
    <row r="303" customFormat="false" ht="19.5" hidden="false" customHeight="true" outlineLevel="0" collapsed="false">
      <c r="A303" s="7"/>
      <c r="B303" s="35"/>
      <c r="C303" s="36"/>
      <c r="D303" s="37"/>
      <c r="E303" s="37"/>
      <c r="F303" s="37"/>
      <c r="G303" s="37"/>
      <c r="H303" s="37"/>
      <c r="I303" s="37"/>
      <c r="J303" s="38"/>
      <c r="K303" s="35"/>
      <c r="L303" s="39"/>
      <c r="M303" s="39"/>
      <c r="N303" s="35"/>
      <c r="O303" s="40" t="str">
        <f aca="false">IF(D303&lt;&gt;"",D303,IF(COUNT(E303:I303)&gt;0,SUM(E303:I303),""))</f>
        <v/>
      </c>
      <c r="P303" s="8" t="str">
        <f aca="false">IF(A303="","",YEAR(A303)&amp;"-"&amp;RIGHT("0"&amp;MONTH(A303),2))</f>
        <v/>
      </c>
      <c r="Q303" s="41" t="str">
        <f aca="false">IF(OR(A303="",C303=""),"",C303*IFERROR(INDEX(Paramètres!$D$8:$D$17,MATCH(B303,Paramètres!$A$8:$A$17,0)),0))</f>
        <v/>
      </c>
    </row>
    <row r="304" customFormat="false" ht="19.5" hidden="false" customHeight="true" outlineLevel="0" collapsed="false">
      <c r="A304" s="7"/>
      <c r="B304" s="35"/>
      <c r="C304" s="36"/>
      <c r="D304" s="37"/>
      <c r="E304" s="37"/>
      <c r="F304" s="37"/>
      <c r="G304" s="37"/>
      <c r="H304" s="37"/>
      <c r="I304" s="37"/>
      <c r="J304" s="38"/>
      <c r="K304" s="35"/>
      <c r="L304" s="39"/>
      <c r="M304" s="39"/>
      <c r="N304" s="35"/>
      <c r="O304" s="40" t="str">
        <f aca="false">IF(D304&lt;&gt;"",D304,IF(COUNT(E304:I304)&gt;0,SUM(E304:I304),""))</f>
        <v/>
      </c>
      <c r="P304" s="8" t="str">
        <f aca="false">IF(A304="","",YEAR(A304)&amp;"-"&amp;RIGHT("0"&amp;MONTH(A304),2))</f>
        <v/>
      </c>
      <c r="Q304" s="41" t="str">
        <f aca="false">IF(OR(A304="",C304=""),"",C304*IFERROR(INDEX(Paramètres!$D$8:$D$17,MATCH(B304,Paramètres!$A$8:$A$17,0)),0))</f>
        <v/>
      </c>
    </row>
    <row r="305" customFormat="false" ht="19.5" hidden="false" customHeight="true" outlineLevel="0" collapsed="false">
      <c r="A305" s="7"/>
      <c r="B305" s="35"/>
      <c r="C305" s="36"/>
      <c r="D305" s="37"/>
      <c r="E305" s="37"/>
      <c r="F305" s="37"/>
      <c r="G305" s="37"/>
      <c r="H305" s="37"/>
      <c r="I305" s="37"/>
      <c r="J305" s="38"/>
      <c r="K305" s="35"/>
      <c r="L305" s="39"/>
      <c r="M305" s="39"/>
      <c r="N305" s="35"/>
      <c r="O305" s="40" t="str">
        <f aca="false">IF(D305&lt;&gt;"",D305,IF(COUNT(E305:I305)&gt;0,SUM(E305:I305),""))</f>
        <v/>
      </c>
      <c r="P305" s="8" t="str">
        <f aca="false">IF(A305="","",YEAR(A305)&amp;"-"&amp;RIGHT("0"&amp;MONTH(A305),2))</f>
        <v/>
      </c>
      <c r="Q305" s="41" t="str">
        <f aca="false">IF(OR(A305="",C305=""),"",C305*IFERROR(INDEX(Paramètres!$D$8:$D$17,MATCH(B305,Paramètres!$A$8:$A$17,0)),0))</f>
        <v/>
      </c>
    </row>
    <row r="306" customFormat="false" ht="19.5" hidden="false" customHeight="true" outlineLevel="0" collapsed="false">
      <c r="A306" s="7"/>
      <c r="B306" s="35"/>
      <c r="C306" s="36"/>
      <c r="D306" s="37"/>
      <c r="E306" s="37"/>
      <c r="F306" s="37"/>
      <c r="G306" s="37"/>
      <c r="H306" s="37"/>
      <c r="I306" s="37"/>
      <c r="J306" s="38"/>
      <c r="K306" s="35"/>
      <c r="L306" s="39"/>
      <c r="M306" s="39"/>
      <c r="N306" s="35"/>
      <c r="O306" s="40" t="str">
        <f aca="false">IF(D306&lt;&gt;"",D306,IF(COUNT(E306:I306)&gt;0,SUM(E306:I306),""))</f>
        <v/>
      </c>
      <c r="P306" s="8" t="str">
        <f aca="false">IF(A306="","",YEAR(A306)&amp;"-"&amp;RIGHT("0"&amp;MONTH(A306),2))</f>
        <v/>
      </c>
      <c r="Q306" s="41" t="str">
        <f aca="false">IF(OR(A306="",C306=""),"",C306*IFERROR(INDEX(Paramètres!$D$8:$D$17,MATCH(B306,Paramètres!$A$8:$A$17,0)),0))</f>
        <v/>
      </c>
    </row>
    <row r="307" customFormat="false" ht="19.5" hidden="false" customHeight="true" outlineLevel="0" collapsed="false">
      <c r="A307" s="7"/>
      <c r="B307" s="35"/>
      <c r="C307" s="36"/>
      <c r="D307" s="37"/>
      <c r="E307" s="37"/>
      <c r="F307" s="37"/>
      <c r="G307" s="37"/>
      <c r="H307" s="37"/>
      <c r="I307" s="37"/>
      <c r="J307" s="38"/>
      <c r="K307" s="35"/>
      <c r="L307" s="39"/>
      <c r="M307" s="39"/>
      <c r="N307" s="35"/>
      <c r="O307" s="40" t="str">
        <f aca="false">IF(D307&lt;&gt;"",D307,IF(COUNT(E307:I307)&gt;0,SUM(E307:I307),""))</f>
        <v/>
      </c>
      <c r="P307" s="8" t="str">
        <f aca="false">IF(A307="","",YEAR(A307)&amp;"-"&amp;RIGHT("0"&amp;MONTH(A307),2))</f>
        <v/>
      </c>
      <c r="Q307" s="41" t="str">
        <f aca="false">IF(OR(A307="",C307=""),"",C307*IFERROR(INDEX(Paramètres!$D$8:$D$17,MATCH(B307,Paramètres!$A$8:$A$17,0)),0))</f>
        <v/>
      </c>
    </row>
    <row r="308" customFormat="false" ht="19.5" hidden="false" customHeight="true" outlineLevel="0" collapsed="false">
      <c r="A308" s="7"/>
      <c r="B308" s="35"/>
      <c r="C308" s="36"/>
      <c r="D308" s="37"/>
      <c r="E308" s="37"/>
      <c r="F308" s="37"/>
      <c r="G308" s="37"/>
      <c r="H308" s="37"/>
      <c r="I308" s="37"/>
      <c r="J308" s="38"/>
      <c r="K308" s="35"/>
      <c r="L308" s="39"/>
      <c r="M308" s="39"/>
      <c r="N308" s="35"/>
      <c r="O308" s="40" t="str">
        <f aca="false">IF(D308&lt;&gt;"",D308,IF(COUNT(E308:I308)&gt;0,SUM(E308:I308),""))</f>
        <v/>
      </c>
      <c r="P308" s="8" t="str">
        <f aca="false">IF(A308="","",YEAR(A308)&amp;"-"&amp;RIGHT("0"&amp;MONTH(A308),2))</f>
        <v/>
      </c>
      <c r="Q308" s="41" t="str">
        <f aca="false">IF(OR(A308="",C308=""),"",C308*IFERROR(INDEX(Paramètres!$D$8:$D$17,MATCH(B308,Paramètres!$A$8:$A$17,0)),0))</f>
        <v/>
      </c>
    </row>
    <row r="309" customFormat="false" ht="19.5" hidden="false" customHeight="true" outlineLevel="0" collapsed="false">
      <c r="A309" s="7"/>
      <c r="B309" s="35"/>
      <c r="C309" s="36"/>
      <c r="D309" s="37"/>
      <c r="E309" s="37"/>
      <c r="F309" s="37"/>
      <c r="G309" s="37"/>
      <c r="H309" s="37"/>
      <c r="I309" s="37"/>
      <c r="J309" s="38"/>
      <c r="K309" s="35"/>
      <c r="L309" s="39"/>
      <c r="M309" s="39"/>
      <c r="N309" s="35"/>
      <c r="O309" s="40" t="str">
        <f aca="false">IF(D309&lt;&gt;"",D309,IF(COUNT(E309:I309)&gt;0,SUM(E309:I309),""))</f>
        <v/>
      </c>
      <c r="P309" s="8" t="str">
        <f aca="false">IF(A309="","",YEAR(A309)&amp;"-"&amp;RIGHT("0"&amp;MONTH(A309),2))</f>
        <v/>
      </c>
      <c r="Q309" s="41" t="str">
        <f aca="false">IF(OR(A309="",C309=""),"",C309*IFERROR(INDEX(Paramètres!$D$8:$D$17,MATCH(B309,Paramètres!$A$8:$A$17,0)),0))</f>
        <v/>
      </c>
    </row>
    <row r="310" customFormat="false" ht="19.5" hidden="false" customHeight="true" outlineLevel="0" collapsed="false">
      <c r="A310" s="7"/>
      <c r="B310" s="35"/>
      <c r="C310" s="36"/>
      <c r="D310" s="37"/>
      <c r="E310" s="37"/>
      <c r="F310" s="37"/>
      <c r="G310" s="37"/>
      <c r="H310" s="37"/>
      <c r="I310" s="37"/>
      <c r="J310" s="38"/>
      <c r="K310" s="35"/>
      <c r="L310" s="39"/>
      <c r="M310" s="39"/>
      <c r="N310" s="35"/>
      <c r="O310" s="40" t="str">
        <f aca="false">IF(D310&lt;&gt;"",D310,IF(COUNT(E310:I310)&gt;0,SUM(E310:I310),""))</f>
        <v/>
      </c>
      <c r="P310" s="8" t="str">
        <f aca="false">IF(A310="","",YEAR(A310)&amp;"-"&amp;RIGHT("0"&amp;MONTH(A310),2))</f>
        <v/>
      </c>
      <c r="Q310" s="41" t="str">
        <f aca="false">IF(OR(A310="",C310=""),"",C310*IFERROR(INDEX(Paramètres!$D$8:$D$17,MATCH(B310,Paramètres!$A$8:$A$17,0)),0))</f>
        <v/>
      </c>
    </row>
    <row r="311" customFormat="false" ht="19.5" hidden="false" customHeight="true" outlineLevel="0" collapsed="false">
      <c r="A311" s="7"/>
      <c r="B311" s="35"/>
      <c r="C311" s="36"/>
      <c r="D311" s="37"/>
      <c r="E311" s="37"/>
      <c r="F311" s="37"/>
      <c r="G311" s="37"/>
      <c r="H311" s="37"/>
      <c r="I311" s="37"/>
      <c r="J311" s="38"/>
      <c r="K311" s="35"/>
      <c r="L311" s="39"/>
      <c r="M311" s="39"/>
      <c r="N311" s="35"/>
      <c r="O311" s="40" t="str">
        <f aca="false">IF(D311&lt;&gt;"",D311,IF(COUNT(E311:I311)&gt;0,SUM(E311:I311),""))</f>
        <v/>
      </c>
      <c r="P311" s="8" t="str">
        <f aca="false">IF(A311="","",YEAR(A311)&amp;"-"&amp;RIGHT("0"&amp;MONTH(A311),2))</f>
        <v/>
      </c>
      <c r="Q311" s="41" t="str">
        <f aca="false">IF(OR(A311="",C311=""),"",C311*IFERROR(INDEX(Paramètres!$D$8:$D$17,MATCH(B311,Paramètres!$A$8:$A$17,0)),0))</f>
        <v/>
      </c>
    </row>
    <row r="312" customFormat="false" ht="19.5" hidden="false" customHeight="true" outlineLevel="0" collapsed="false">
      <c r="A312" s="7"/>
      <c r="B312" s="35"/>
      <c r="C312" s="36"/>
      <c r="D312" s="37"/>
      <c r="E312" s="37"/>
      <c r="F312" s="37"/>
      <c r="G312" s="37"/>
      <c r="H312" s="37"/>
      <c r="I312" s="37"/>
      <c r="J312" s="38"/>
      <c r="K312" s="35"/>
      <c r="L312" s="39"/>
      <c r="M312" s="39"/>
      <c r="N312" s="35"/>
      <c r="O312" s="40" t="str">
        <f aca="false">IF(D312&lt;&gt;"",D312,IF(COUNT(E312:I312)&gt;0,SUM(E312:I312),""))</f>
        <v/>
      </c>
      <c r="P312" s="8" t="str">
        <f aca="false">IF(A312="","",YEAR(A312)&amp;"-"&amp;RIGHT("0"&amp;MONTH(A312),2))</f>
        <v/>
      </c>
      <c r="Q312" s="41" t="str">
        <f aca="false">IF(OR(A312="",C312=""),"",C312*IFERROR(INDEX(Paramètres!$D$8:$D$17,MATCH(B312,Paramètres!$A$8:$A$17,0)),0))</f>
        <v/>
      </c>
    </row>
    <row r="313" customFormat="false" ht="19.5" hidden="false" customHeight="true" outlineLevel="0" collapsed="false">
      <c r="A313" s="7"/>
      <c r="B313" s="35"/>
      <c r="C313" s="36"/>
      <c r="D313" s="37"/>
      <c r="E313" s="37"/>
      <c r="F313" s="37"/>
      <c r="G313" s="37"/>
      <c r="H313" s="37"/>
      <c r="I313" s="37"/>
      <c r="J313" s="38"/>
      <c r="K313" s="35"/>
      <c r="L313" s="39"/>
      <c r="M313" s="39"/>
      <c r="N313" s="35"/>
      <c r="O313" s="40" t="str">
        <f aca="false">IF(D313&lt;&gt;"",D313,IF(COUNT(E313:I313)&gt;0,SUM(E313:I313),""))</f>
        <v/>
      </c>
      <c r="P313" s="8" t="str">
        <f aca="false">IF(A313="","",YEAR(A313)&amp;"-"&amp;RIGHT("0"&amp;MONTH(A313),2))</f>
        <v/>
      </c>
      <c r="Q313" s="41" t="str">
        <f aca="false">IF(OR(A313="",C313=""),"",C313*IFERROR(INDEX(Paramètres!$D$8:$D$17,MATCH(B313,Paramètres!$A$8:$A$17,0)),0))</f>
        <v/>
      </c>
    </row>
    <row r="314" customFormat="false" ht="19.5" hidden="false" customHeight="true" outlineLevel="0" collapsed="false">
      <c r="A314" s="7"/>
      <c r="B314" s="35"/>
      <c r="C314" s="36"/>
      <c r="D314" s="37"/>
      <c r="E314" s="37"/>
      <c r="F314" s="37"/>
      <c r="G314" s="37"/>
      <c r="H314" s="37"/>
      <c r="I314" s="37"/>
      <c r="J314" s="38"/>
      <c r="K314" s="35"/>
      <c r="L314" s="39"/>
      <c r="M314" s="39"/>
      <c r="N314" s="35"/>
      <c r="O314" s="40" t="str">
        <f aca="false">IF(D314&lt;&gt;"",D314,IF(COUNT(E314:I314)&gt;0,SUM(E314:I314),""))</f>
        <v/>
      </c>
      <c r="P314" s="8" t="str">
        <f aca="false">IF(A314="","",YEAR(A314)&amp;"-"&amp;RIGHT("0"&amp;MONTH(A314),2))</f>
        <v/>
      </c>
      <c r="Q314" s="41" t="str">
        <f aca="false">IF(OR(A314="",C314=""),"",C314*IFERROR(INDEX(Paramètres!$D$8:$D$17,MATCH(B314,Paramètres!$A$8:$A$17,0)),0))</f>
        <v/>
      </c>
    </row>
    <row r="315" customFormat="false" ht="19.5" hidden="false" customHeight="true" outlineLevel="0" collapsed="false">
      <c r="A315" s="7"/>
      <c r="B315" s="35"/>
      <c r="C315" s="36"/>
      <c r="D315" s="37"/>
      <c r="E315" s="37"/>
      <c r="F315" s="37"/>
      <c r="G315" s="37"/>
      <c r="H315" s="37"/>
      <c r="I315" s="37"/>
      <c r="J315" s="38"/>
      <c r="K315" s="35"/>
      <c r="L315" s="39"/>
      <c r="M315" s="39"/>
      <c r="N315" s="35"/>
      <c r="O315" s="40" t="str">
        <f aca="false">IF(D315&lt;&gt;"",D315,IF(COUNT(E315:I315)&gt;0,SUM(E315:I315),""))</f>
        <v/>
      </c>
      <c r="P315" s="8" t="str">
        <f aca="false">IF(A315="","",YEAR(A315)&amp;"-"&amp;RIGHT("0"&amp;MONTH(A315),2))</f>
        <v/>
      </c>
      <c r="Q315" s="41" t="str">
        <f aca="false">IF(OR(A315="",C315=""),"",C315*IFERROR(INDEX(Paramètres!$D$8:$D$17,MATCH(B315,Paramètres!$A$8:$A$17,0)),0))</f>
        <v/>
      </c>
    </row>
    <row r="316" customFormat="false" ht="19.5" hidden="false" customHeight="true" outlineLevel="0" collapsed="false">
      <c r="A316" s="7"/>
      <c r="B316" s="35"/>
      <c r="C316" s="36"/>
      <c r="D316" s="37"/>
      <c r="E316" s="37"/>
      <c r="F316" s="37"/>
      <c r="G316" s="37"/>
      <c r="H316" s="37"/>
      <c r="I316" s="37"/>
      <c r="J316" s="38"/>
      <c r="K316" s="35"/>
      <c r="L316" s="39"/>
      <c r="M316" s="39"/>
      <c r="N316" s="35"/>
      <c r="O316" s="40" t="str">
        <f aca="false">IF(D316&lt;&gt;"",D316,IF(COUNT(E316:I316)&gt;0,SUM(E316:I316),""))</f>
        <v/>
      </c>
      <c r="P316" s="8" t="str">
        <f aca="false">IF(A316="","",YEAR(A316)&amp;"-"&amp;RIGHT("0"&amp;MONTH(A316),2))</f>
        <v/>
      </c>
      <c r="Q316" s="41" t="str">
        <f aca="false">IF(OR(A316="",C316=""),"",C316*IFERROR(INDEX(Paramètres!$D$8:$D$17,MATCH(B316,Paramètres!$A$8:$A$17,0)),0))</f>
        <v/>
      </c>
    </row>
    <row r="317" customFormat="false" ht="19.5" hidden="false" customHeight="true" outlineLevel="0" collapsed="false">
      <c r="A317" s="7"/>
      <c r="B317" s="35"/>
      <c r="C317" s="36"/>
      <c r="D317" s="37"/>
      <c r="E317" s="37"/>
      <c r="F317" s="37"/>
      <c r="G317" s="37"/>
      <c r="H317" s="37"/>
      <c r="I317" s="37"/>
      <c r="J317" s="38"/>
      <c r="K317" s="35"/>
      <c r="L317" s="39"/>
      <c r="M317" s="39"/>
      <c r="N317" s="35"/>
      <c r="O317" s="40" t="str">
        <f aca="false">IF(D317&lt;&gt;"",D317,IF(COUNT(E317:I317)&gt;0,SUM(E317:I317),""))</f>
        <v/>
      </c>
      <c r="P317" s="8" t="str">
        <f aca="false">IF(A317="","",YEAR(A317)&amp;"-"&amp;RIGHT("0"&amp;MONTH(A317),2))</f>
        <v/>
      </c>
      <c r="Q317" s="41" t="str">
        <f aca="false">IF(OR(A317="",C317=""),"",C317*IFERROR(INDEX(Paramètres!$D$8:$D$17,MATCH(B317,Paramètres!$A$8:$A$17,0)),0))</f>
        <v/>
      </c>
    </row>
    <row r="318" customFormat="false" ht="19.5" hidden="false" customHeight="true" outlineLevel="0" collapsed="false">
      <c r="A318" s="7"/>
      <c r="B318" s="35"/>
      <c r="C318" s="36"/>
      <c r="D318" s="37"/>
      <c r="E318" s="37"/>
      <c r="F318" s="37"/>
      <c r="G318" s="37"/>
      <c r="H318" s="37"/>
      <c r="I318" s="37"/>
      <c r="J318" s="38"/>
      <c r="K318" s="35"/>
      <c r="L318" s="39"/>
      <c r="M318" s="39"/>
      <c r="N318" s="35"/>
      <c r="O318" s="40" t="str">
        <f aca="false">IF(D318&lt;&gt;"",D318,IF(COUNT(E318:I318)&gt;0,SUM(E318:I318),""))</f>
        <v/>
      </c>
      <c r="P318" s="8" t="str">
        <f aca="false">IF(A318="","",YEAR(A318)&amp;"-"&amp;RIGHT("0"&amp;MONTH(A318),2))</f>
        <v/>
      </c>
      <c r="Q318" s="41" t="str">
        <f aca="false">IF(OR(A318="",C318=""),"",C318*IFERROR(INDEX(Paramètres!$D$8:$D$17,MATCH(B318,Paramètres!$A$8:$A$17,0)),0))</f>
        <v/>
      </c>
    </row>
    <row r="319" customFormat="false" ht="19.5" hidden="false" customHeight="true" outlineLevel="0" collapsed="false">
      <c r="A319" s="7"/>
      <c r="B319" s="35"/>
      <c r="C319" s="36"/>
      <c r="D319" s="37"/>
      <c r="E319" s="37"/>
      <c r="F319" s="37"/>
      <c r="G319" s="37"/>
      <c r="H319" s="37"/>
      <c r="I319" s="37"/>
      <c r="J319" s="38"/>
      <c r="K319" s="35"/>
      <c r="L319" s="39"/>
      <c r="M319" s="39"/>
      <c r="N319" s="35"/>
      <c r="O319" s="40" t="str">
        <f aca="false">IF(D319&lt;&gt;"",D319,IF(COUNT(E319:I319)&gt;0,SUM(E319:I319),""))</f>
        <v/>
      </c>
      <c r="P319" s="8" t="str">
        <f aca="false">IF(A319="","",YEAR(A319)&amp;"-"&amp;RIGHT("0"&amp;MONTH(A319),2))</f>
        <v/>
      </c>
      <c r="Q319" s="41" t="str">
        <f aca="false">IF(OR(A319="",C319=""),"",C319*IFERROR(INDEX(Paramètres!$D$8:$D$17,MATCH(B319,Paramètres!$A$8:$A$17,0)),0))</f>
        <v/>
      </c>
    </row>
    <row r="320" customFormat="false" ht="19.5" hidden="false" customHeight="true" outlineLevel="0" collapsed="false">
      <c r="A320" s="7"/>
      <c r="B320" s="35"/>
      <c r="C320" s="36"/>
      <c r="D320" s="37"/>
      <c r="E320" s="37"/>
      <c r="F320" s="37"/>
      <c r="G320" s="37"/>
      <c r="H320" s="37"/>
      <c r="I320" s="37"/>
      <c r="J320" s="38"/>
      <c r="K320" s="35"/>
      <c r="L320" s="39"/>
      <c r="M320" s="39"/>
      <c r="N320" s="35"/>
      <c r="O320" s="40" t="str">
        <f aca="false">IF(D320&lt;&gt;"",D320,IF(COUNT(E320:I320)&gt;0,SUM(E320:I320),""))</f>
        <v/>
      </c>
      <c r="P320" s="8" t="str">
        <f aca="false">IF(A320="","",YEAR(A320)&amp;"-"&amp;RIGHT("0"&amp;MONTH(A320),2))</f>
        <v/>
      </c>
      <c r="Q320" s="41" t="str">
        <f aca="false">IF(OR(A320="",C320=""),"",C320*IFERROR(INDEX(Paramètres!$D$8:$D$17,MATCH(B320,Paramètres!$A$8:$A$17,0)),0))</f>
        <v/>
      </c>
    </row>
    <row r="321" customFormat="false" ht="19.5" hidden="false" customHeight="true" outlineLevel="0" collapsed="false">
      <c r="A321" s="7"/>
      <c r="B321" s="35"/>
      <c r="C321" s="36"/>
      <c r="D321" s="37"/>
      <c r="E321" s="37"/>
      <c r="F321" s="37"/>
      <c r="G321" s="37"/>
      <c r="H321" s="37"/>
      <c r="I321" s="37"/>
      <c r="J321" s="38"/>
      <c r="K321" s="35"/>
      <c r="L321" s="39"/>
      <c r="M321" s="39"/>
      <c r="N321" s="35"/>
      <c r="O321" s="40" t="str">
        <f aca="false">IF(D321&lt;&gt;"",D321,IF(COUNT(E321:I321)&gt;0,SUM(E321:I321),""))</f>
        <v/>
      </c>
      <c r="P321" s="8" t="str">
        <f aca="false">IF(A321="","",YEAR(A321)&amp;"-"&amp;RIGHT("0"&amp;MONTH(A321),2))</f>
        <v/>
      </c>
      <c r="Q321" s="41" t="str">
        <f aca="false">IF(OR(A321="",C321=""),"",C321*IFERROR(INDEX(Paramètres!$D$8:$D$17,MATCH(B321,Paramètres!$A$8:$A$17,0)),0))</f>
        <v/>
      </c>
    </row>
    <row r="322" customFormat="false" ht="19.5" hidden="false" customHeight="true" outlineLevel="0" collapsed="false">
      <c r="A322" s="7"/>
      <c r="B322" s="35"/>
      <c r="C322" s="36"/>
      <c r="D322" s="37"/>
      <c r="E322" s="37"/>
      <c r="F322" s="37"/>
      <c r="G322" s="37"/>
      <c r="H322" s="37"/>
      <c r="I322" s="37"/>
      <c r="J322" s="38"/>
      <c r="K322" s="35"/>
      <c r="L322" s="39"/>
      <c r="M322" s="39"/>
      <c r="N322" s="35"/>
      <c r="O322" s="40" t="str">
        <f aca="false">IF(D322&lt;&gt;"",D322,IF(COUNT(E322:I322)&gt;0,SUM(E322:I322),""))</f>
        <v/>
      </c>
      <c r="P322" s="8" t="str">
        <f aca="false">IF(A322="","",YEAR(A322)&amp;"-"&amp;RIGHT("0"&amp;MONTH(A322),2))</f>
        <v/>
      </c>
      <c r="Q322" s="41" t="str">
        <f aca="false">IF(OR(A322="",C322=""),"",C322*IFERROR(INDEX(Paramètres!$D$8:$D$17,MATCH(B322,Paramètres!$A$8:$A$17,0)),0))</f>
        <v/>
      </c>
    </row>
    <row r="323" customFormat="false" ht="19.5" hidden="false" customHeight="true" outlineLevel="0" collapsed="false">
      <c r="A323" s="7"/>
      <c r="B323" s="35"/>
      <c r="C323" s="36"/>
      <c r="D323" s="37"/>
      <c r="E323" s="37"/>
      <c r="F323" s="37"/>
      <c r="G323" s="37"/>
      <c r="H323" s="37"/>
      <c r="I323" s="37"/>
      <c r="J323" s="38"/>
      <c r="K323" s="35"/>
      <c r="L323" s="39"/>
      <c r="M323" s="39"/>
      <c r="N323" s="35"/>
      <c r="O323" s="40" t="str">
        <f aca="false">IF(D323&lt;&gt;"",D323,IF(COUNT(E323:I323)&gt;0,SUM(E323:I323),""))</f>
        <v/>
      </c>
      <c r="P323" s="8" t="str">
        <f aca="false">IF(A323="","",YEAR(A323)&amp;"-"&amp;RIGHT("0"&amp;MONTH(A323),2))</f>
        <v/>
      </c>
      <c r="Q323" s="41" t="str">
        <f aca="false">IF(OR(A323="",C323=""),"",C323*IFERROR(INDEX(Paramètres!$D$8:$D$17,MATCH(B323,Paramètres!$A$8:$A$17,0)),0))</f>
        <v/>
      </c>
    </row>
    <row r="324" customFormat="false" ht="19.5" hidden="false" customHeight="true" outlineLevel="0" collapsed="false">
      <c r="A324" s="7"/>
      <c r="B324" s="35"/>
      <c r="C324" s="36"/>
      <c r="D324" s="37"/>
      <c r="E324" s="37"/>
      <c r="F324" s="37"/>
      <c r="G324" s="37"/>
      <c r="H324" s="37"/>
      <c r="I324" s="37"/>
      <c r="J324" s="38"/>
      <c r="K324" s="35"/>
      <c r="L324" s="39"/>
      <c r="M324" s="39"/>
      <c r="N324" s="35"/>
      <c r="O324" s="40" t="str">
        <f aca="false">IF(D324&lt;&gt;"",D324,IF(COUNT(E324:I324)&gt;0,SUM(E324:I324),""))</f>
        <v/>
      </c>
      <c r="P324" s="8" t="str">
        <f aca="false">IF(A324="","",YEAR(A324)&amp;"-"&amp;RIGHT("0"&amp;MONTH(A324),2))</f>
        <v/>
      </c>
      <c r="Q324" s="41" t="str">
        <f aca="false">IF(OR(A324="",C324=""),"",C324*IFERROR(INDEX(Paramètres!$D$8:$D$17,MATCH(B324,Paramètres!$A$8:$A$17,0)),0))</f>
        <v/>
      </c>
    </row>
    <row r="325" customFormat="false" ht="19.5" hidden="false" customHeight="true" outlineLevel="0" collapsed="false">
      <c r="A325" s="7"/>
      <c r="B325" s="35"/>
      <c r="C325" s="36"/>
      <c r="D325" s="37"/>
      <c r="E325" s="37"/>
      <c r="F325" s="37"/>
      <c r="G325" s="37"/>
      <c r="H325" s="37"/>
      <c r="I325" s="37"/>
      <c r="J325" s="38"/>
      <c r="K325" s="35"/>
      <c r="L325" s="39"/>
      <c r="M325" s="39"/>
      <c r="N325" s="35"/>
      <c r="O325" s="40" t="str">
        <f aca="false">IF(D325&lt;&gt;"",D325,IF(COUNT(E325:I325)&gt;0,SUM(E325:I325),""))</f>
        <v/>
      </c>
      <c r="P325" s="8" t="str">
        <f aca="false">IF(A325="","",YEAR(A325)&amp;"-"&amp;RIGHT("0"&amp;MONTH(A325),2))</f>
        <v/>
      </c>
      <c r="Q325" s="41" t="str">
        <f aca="false">IF(OR(A325="",C325=""),"",C325*IFERROR(INDEX(Paramètres!$D$8:$D$17,MATCH(B325,Paramètres!$A$8:$A$17,0)),0))</f>
        <v/>
      </c>
    </row>
    <row r="326" customFormat="false" ht="19.5" hidden="false" customHeight="true" outlineLevel="0" collapsed="false">
      <c r="A326" s="7"/>
      <c r="B326" s="35"/>
      <c r="C326" s="36"/>
      <c r="D326" s="37"/>
      <c r="E326" s="37"/>
      <c r="F326" s="37"/>
      <c r="G326" s="37"/>
      <c r="H326" s="37"/>
      <c r="I326" s="37"/>
      <c r="J326" s="38"/>
      <c r="K326" s="35"/>
      <c r="L326" s="39"/>
      <c r="M326" s="39"/>
      <c r="N326" s="35"/>
      <c r="O326" s="40" t="str">
        <f aca="false">IF(D326&lt;&gt;"",D326,IF(COUNT(E326:I326)&gt;0,SUM(E326:I326),""))</f>
        <v/>
      </c>
      <c r="P326" s="8" t="str">
        <f aca="false">IF(A326="","",YEAR(A326)&amp;"-"&amp;RIGHT("0"&amp;MONTH(A326),2))</f>
        <v/>
      </c>
      <c r="Q326" s="41" t="str">
        <f aca="false">IF(OR(A326="",C326=""),"",C326*IFERROR(INDEX(Paramètres!$D$8:$D$17,MATCH(B326,Paramètres!$A$8:$A$17,0)),0))</f>
        <v/>
      </c>
    </row>
    <row r="327" customFormat="false" ht="19.5" hidden="false" customHeight="true" outlineLevel="0" collapsed="false">
      <c r="A327" s="7"/>
      <c r="B327" s="35"/>
      <c r="C327" s="36"/>
      <c r="D327" s="37"/>
      <c r="E327" s="37"/>
      <c r="F327" s="37"/>
      <c r="G327" s="37"/>
      <c r="H327" s="37"/>
      <c r="I327" s="37"/>
      <c r="J327" s="38"/>
      <c r="K327" s="35"/>
      <c r="L327" s="39"/>
      <c r="M327" s="39"/>
      <c r="N327" s="35"/>
      <c r="O327" s="40" t="str">
        <f aca="false">IF(D327&lt;&gt;"",D327,IF(COUNT(E327:I327)&gt;0,SUM(E327:I327),""))</f>
        <v/>
      </c>
      <c r="P327" s="8" t="str">
        <f aca="false">IF(A327="","",YEAR(A327)&amp;"-"&amp;RIGHT("0"&amp;MONTH(A327),2))</f>
        <v/>
      </c>
      <c r="Q327" s="41" t="str">
        <f aca="false">IF(OR(A327="",C327=""),"",C327*IFERROR(INDEX(Paramètres!$D$8:$D$17,MATCH(B327,Paramètres!$A$8:$A$17,0)),0))</f>
        <v/>
      </c>
    </row>
    <row r="328" customFormat="false" ht="19.5" hidden="false" customHeight="true" outlineLevel="0" collapsed="false">
      <c r="A328" s="7"/>
      <c r="B328" s="35"/>
      <c r="C328" s="36"/>
      <c r="D328" s="37"/>
      <c r="E328" s="37"/>
      <c r="F328" s="37"/>
      <c r="G328" s="37"/>
      <c r="H328" s="37"/>
      <c r="I328" s="37"/>
      <c r="J328" s="38"/>
      <c r="K328" s="35"/>
      <c r="L328" s="39"/>
      <c r="M328" s="39"/>
      <c r="N328" s="35"/>
      <c r="O328" s="40" t="str">
        <f aca="false">IF(D328&lt;&gt;"",D328,IF(COUNT(E328:I328)&gt;0,SUM(E328:I328),""))</f>
        <v/>
      </c>
      <c r="P328" s="8" t="str">
        <f aca="false">IF(A328="","",YEAR(A328)&amp;"-"&amp;RIGHT("0"&amp;MONTH(A328),2))</f>
        <v/>
      </c>
      <c r="Q328" s="41" t="str">
        <f aca="false">IF(OR(A328="",C328=""),"",C328*IFERROR(INDEX(Paramètres!$D$8:$D$17,MATCH(B328,Paramètres!$A$8:$A$17,0)),0))</f>
        <v/>
      </c>
    </row>
    <row r="329" customFormat="false" ht="19.5" hidden="false" customHeight="true" outlineLevel="0" collapsed="false">
      <c r="A329" s="7"/>
      <c r="B329" s="35"/>
      <c r="C329" s="36"/>
      <c r="D329" s="37"/>
      <c r="E329" s="37"/>
      <c r="F329" s="37"/>
      <c r="G329" s="37"/>
      <c r="H329" s="37"/>
      <c r="I329" s="37"/>
      <c r="J329" s="38"/>
      <c r="K329" s="35"/>
      <c r="L329" s="39"/>
      <c r="M329" s="39"/>
      <c r="N329" s="35"/>
      <c r="O329" s="40" t="str">
        <f aca="false">IF(D329&lt;&gt;"",D329,IF(COUNT(E329:I329)&gt;0,SUM(E329:I329),""))</f>
        <v/>
      </c>
      <c r="P329" s="8" t="str">
        <f aca="false">IF(A329="","",YEAR(A329)&amp;"-"&amp;RIGHT("0"&amp;MONTH(A329),2))</f>
        <v/>
      </c>
      <c r="Q329" s="41" t="str">
        <f aca="false">IF(OR(A329="",C329=""),"",C329*IFERROR(INDEX(Paramètres!$D$8:$D$17,MATCH(B329,Paramètres!$A$8:$A$17,0)),0))</f>
        <v/>
      </c>
    </row>
    <row r="330" customFormat="false" ht="19.5" hidden="false" customHeight="true" outlineLevel="0" collapsed="false">
      <c r="A330" s="7"/>
      <c r="B330" s="35"/>
      <c r="C330" s="36"/>
      <c r="D330" s="37"/>
      <c r="E330" s="37"/>
      <c r="F330" s="37"/>
      <c r="G330" s="37"/>
      <c r="H330" s="37"/>
      <c r="I330" s="37"/>
      <c r="J330" s="38"/>
      <c r="K330" s="35"/>
      <c r="L330" s="39"/>
      <c r="M330" s="39"/>
      <c r="N330" s="35"/>
      <c r="O330" s="40" t="str">
        <f aca="false">IF(D330&lt;&gt;"",D330,IF(COUNT(E330:I330)&gt;0,SUM(E330:I330),""))</f>
        <v/>
      </c>
      <c r="P330" s="8" t="str">
        <f aca="false">IF(A330="","",YEAR(A330)&amp;"-"&amp;RIGHT("0"&amp;MONTH(A330),2))</f>
        <v/>
      </c>
      <c r="Q330" s="41" t="str">
        <f aca="false">IF(OR(A330="",C330=""),"",C330*IFERROR(INDEX(Paramètres!$D$8:$D$17,MATCH(B330,Paramètres!$A$8:$A$17,0)),0))</f>
        <v/>
      </c>
    </row>
    <row r="331" customFormat="false" ht="19.5" hidden="false" customHeight="true" outlineLevel="0" collapsed="false">
      <c r="A331" s="7"/>
      <c r="B331" s="35"/>
      <c r="C331" s="36"/>
      <c r="D331" s="37"/>
      <c r="E331" s="37"/>
      <c r="F331" s="37"/>
      <c r="G331" s="37"/>
      <c r="H331" s="37"/>
      <c r="I331" s="37"/>
      <c r="J331" s="38"/>
      <c r="K331" s="35"/>
      <c r="L331" s="39"/>
      <c r="M331" s="39"/>
      <c r="N331" s="35"/>
      <c r="O331" s="40" t="str">
        <f aca="false">IF(D331&lt;&gt;"",D331,IF(COUNT(E331:I331)&gt;0,SUM(E331:I331),""))</f>
        <v/>
      </c>
      <c r="P331" s="8" t="str">
        <f aca="false">IF(A331="","",YEAR(A331)&amp;"-"&amp;RIGHT("0"&amp;MONTH(A331),2))</f>
        <v/>
      </c>
      <c r="Q331" s="41" t="str">
        <f aca="false">IF(OR(A331="",C331=""),"",C331*IFERROR(INDEX(Paramètres!$D$8:$D$17,MATCH(B331,Paramètres!$A$8:$A$17,0)),0))</f>
        <v/>
      </c>
    </row>
    <row r="332" customFormat="false" ht="19.5" hidden="false" customHeight="true" outlineLevel="0" collapsed="false">
      <c r="A332" s="7"/>
      <c r="B332" s="35"/>
      <c r="C332" s="36"/>
      <c r="D332" s="37"/>
      <c r="E332" s="37"/>
      <c r="F332" s="37"/>
      <c r="G332" s="37"/>
      <c r="H332" s="37"/>
      <c r="I332" s="37"/>
      <c r="J332" s="38"/>
      <c r="K332" s="35"/>
      <c r="L332" s="39"/>
      <c r="M332" s="39"/>
      <c r="N332" s="35"/>
      <c r="O332" s="40" t="str">
        <f aca="false">IF(D332&lt;&gt;"",D332,IF(COUNT(E332:I332)&gt;0,SUM(E332:I332),""))</f>
        <v/>
      </c>
      <c r="P332" s="8" t="str">
        <f aca="false">IF(A332="","",YEAR(A332)&amp;"-"&amp;RIGHT("0"&amp;MONTH(A332),2))</f>
        <v/>
      </c>
      <c r="Q332" s="41" t="str">
        <f aca="false">IF(OR(A332="",C332=""),"",C332*IFERROR(INDEX(Paramètres!$D$8:$D$17,MATCH(B332,Paramètres!$A$8:$A$17,0)),0))</f>
        <v/>
      </c>
    </row>
    <row r="333" customFormat="false" ht="19.5" hidden="false" customHeight="true" outlineLevel="0" collapsed="false">
      <c r="A333" s="7"/>
      <c r="B333" s="35"/>
      <c r="C333" s="36"/>
      <c r="D333" s="37"/>
      <c r="E333" s="37"/>
      <c r="F333" s="37"/>
      <c r="G333" s="37"/>
      <c r="H333" s="37"/>
      <c r="I333" s="37"/>
      <c r="J333" s="38"/>
      <c r="K333" s="35"/>
      <c r="L333" s="39"/>
      <c r="M333" s="39"/>
      <c r="N333" s="35"/>
      <c r="O333" s="40" t="str">
        <f aca="false">IF(D333&lt;&gt;"",D333,IF(COUNT(E333:I333)&gt;0,SUM(E333:I333),""))</f>
        <v/>
      </c>
      <c r="P333" s="8" t="str">
        <f aca="false">IF(A333="","",YEAR(A333)&amp;"-"&amp;RIGHT("0"&amp;MONTH(A333),2))</f>
        <v/>
      </c>
      <c r="Q333" s="41" t="str">
        <f aca="false">IF(OR(A333="",C333=""),"",C333*IFERROR(INDEX(Paramètres!$D$8:$D$17,MATCH(B333,Paramètres!$A$8:$A$17,0)),0))</f>
        <v/>
      </c>
    </row>
    <row r="334" customFormat="false" ht="19.5" hidden="false" customHeight="true" outlineLevel="0" collapsed="false">
      <c r="A334" s="7"/>
      <c r="B334" s="35"/>
      <c r="C334" s="36"/>
      <c r="D334" s="37"/>
      <c r="E334" s="37"/>
      <c r="F334" s="37"/>
      <c r="G334" s="37"/>
      <c r="H334" s="37"/>
      <c r="I334" s="37"/>
      <c r="J334" s="38"/>
      <c r="K334" s="35"/>
      <c r="L334" s="39"/>
      <c r="M334" s="39"/>
      <c r="N334" s="35"/>
      <c r="O334" s="40" t="str">
        <f aca="false">IF(D334&lt;&gt;"",D334,IF(COUNT(E334:I334)&gt;0,SUM(E334:I334),""))</f>
        <v/>
      </c>
      <c r="P334" s="8" t="str">
        <f aca="false">IF(A334="","",YEAR(A334)&amp;"-"&amp;RIGHT("0"&amp;MONTH(A334),2))</f>
        <v/>
      </c>
      <c r="Q334" s="41" t="str">
        <f aca="false">IF(OR(A334="",C334=""),"",C334*IFERROR(INDEX(Paramètres!$D$8:$D$17,MATCH(B334,Paramètres!$A$8:$A$17,0)),0))</f>
        <v/>
      </c>
    </row>
    <row r="335" customFormat="false" ht="19.5" hidden="false" customHeight="true" outlineLevel="0" collapsed="false">
      <c r="A335" s="7"/>
      <c r="B335" s="35"/>
      <c r="C335" s="36"/>
      <c r="D335" s="37"/>
      <c r="E335" s="37"/>
      <c r="F335" s="37"/>
      <c r="G335" s="37"/>
      <c r="H335" s="37"/>
      <c r="I335" s="37"/>
      <c r="J335" s="38"/>
      <c r="K335" s="35"/>
      <c r="L335" s="39"/>
      <c r="M335" s="39"/>
      <c r="N335" s="35"/>
      <c r="O335" s="40" t="str">
        <f aca="false">IF(D335&lt;&gt;"",D335,IF(COUNT(E335:I335)&gt;0,SUM(E335:I335),""))</f>
        <v/>
      </c>
      <c r="P335" s="8" t="str">
        <f aca="false">IF(A335="","",YEAR(A335)&amp;"-"&amp;RIGHT("0"&amp;MONTH(A335),2))</f>
        <v/>
      </c>
      <c r="Q335" s="41" t="str">
        <f aca="false">IF(OR(A335="",C335=""),"",C335*IFERROR(INDEX(Paramètres!$D$8:$D$17,MATCH(B335,Paramètres!$A$8:$A$17,0)),0))</f>
        <v/>
      </c>
    </row>
    <row r="336" customFormat="false" ht="19.5" hidden="false" customHeight="true" outlineLevel="0" collapsed="false">
      <c r="A336" s="7"/>
      <c r="B336" s="35"/>
      <c r="C336" s="36"/>
      <c r="D336" s="37"/>
      <c r="E336" s="37"/>
      <c r="F336" s="37"/>
      <c r="G336" s="37"/>
      <c r="H336" s="37"/>
      <c r="I336" s="37"/>
      <c r="J336" s="38"/>
      <c r="K336" s="35"/>
      <c r="L336" s="39"/>
      <c r="M336" s="39"/>
      <c r="N336" s="35"/>
      <c r="O336" s="40" t="str">
        <f aca="false">IF(D336&lt;&gt;"",D336,IF(COUNT(E336:I336)&gt;0,SUM(E336:I336),""))</f>
        <v/>
      </c>
      <c r="P336" s="8" t="str">
        <f aca="false">IF(A336="","",YEAR(A336)&amp;"-"&amp;RIGHT("0"&amp;MONTH(A336),2))</f>
        <v/>
      </c>
      <c r="Q336" s="41" t="str">
        <f aca="false">IF(OR(A336="",C336=""),"",C336*IFERROR(INDEX(Paramètres!$D$8:$D$17,MATCH(B336,Paramètres!$A$8:$A$17,0)),0))</f>
        <v/>
      </c>
    </row>
    <row r="337" customFormat="false" ht="19.5" hidden="false" customHeight="true" outlineLevel="0" collapsed="false">
      <c r="A337" s="7"/>
      <c r="B337" s="35"/>
      <c r="C337" s="36"/>
      <c r="D337" s="37"/>
      <c r="E337" s="37"/>
      <c r="F337" s="37"/>
      <c r="G337" s="37"/>
      <c r="H337" s="37"/>
      <c r="I337" s="37"/>
      <c r="J337" s="38"/>
      <c r="K337" s="35"/>
      <c r="L337" s="39"/>
      <c r="M337" s="39"/>
      <c r="N337" s="35"/>
      <c r="O337" s="40" t="str">
        <f aca="false">IF(D337&lt;&gt;"",D337,IF(COUNT(E337:I337)&gt;0,SUM(E337:I337),""))</f>
        <v/>
      </c>
      <c r="P337" s="8" t="str">
        <f aca="false">IF(A337="","",YEAR(A337)&amp;"-"&amp;RIGHT("0"&amp;MONTH(A337),2))</f>
        <v/>
      </c>
      <c r="Q337" s="41" t="str">
        <f aca="false">IF(OR(A337="",C337=""),"",C337*IFERROR(INDEX(Paramètres!$D$8:$D$17,MATCH(B337,Paramètres!$A$8:$A$17,0)),0))</f>
        <v/>
      </c>
    </row>
    <row r="338" customFormat="false" ht="19.5" hidden="false" customHeight="true" outlineLevel="0" collapsed="false">
      <c r="A338" s="7"/>
      <c r="B338" s="35"/>
      <c r="C338" s="36"/>
      <c r="D338" s="37"/>
      <c r="E338" s="37"/>
      <c r="F338" s="37"/>
      <c r="G338" s="37"/>
      <c r="H338" s="37"/>
      <c r="I338" s="37"/>
      <c r="J338" s="38"/>
      <c r="K338" s="35"/>
      <c r="L338" s="39"/>
      <c r="M338" s="39"/>
      <c r="N338" s="35"/>
      <c r="O338" s="40" t="str">
        <f aca="false">IF(D338&lt;&gt;"",D338,IF(COUNT(E338:I338)&gt;0,SUM(E338:I338),""))</f>
        <v/>
      </c>
      <c r="P338" s="8" t="str">
        <f aca="false">IF(A338="","",YEAR(A338)&amp;"-"&amp;RIGHT("0"&amp;MONTH(A338),2))</f>
        <v/>
      </c>
      <c r="Q338" s="41" t="str">
        <f aca="false">IF(OR(A338="",C338=""),"",C338*IFERROR(INDEX(Paramètres!$D$8:$D$17,MATCH(B338,Paramètres!$A$8:$A$17,0)),0))</f>
        <v/>
      </c>
    </row>
    <row r="339" customFormat="false" ht="19.5" hidden="false" customHeight="true" outlineLevel="0" collapsed="false">
      <c r="A339" s="7"/>
      <c r="B339" s="35"/>
      <c r="C339" s="36"/>
      <c r="D339" s="37"/>
      <c r="E339" s="37"/>
      <c r="F339" s="37"/>
      <c r="G339" s="37"/>
      <c r="H339" s="37"/>
      <c r="I339" s="37"/>
      <c r="J339" s="38"/>
      <c r="K339" s="35"/>
      <c r="L339" s="39"/>
      <c r="M339" s="39"/>
      <c r="N339" s="35"/>
      <c r="O339" s="40" t="str">
        <f aca="false">IF(D339&lt;&gt;"",D339,IF(COUNT(E339:I339)&gt;0,SUM(E339:I339),""))</f>
        <v/>
      </c>
      <c r="P339" s="8" t="str">
        <f aca="false">IF(A339="","",YEAR(A339)&amp;"-"&amp;RIGHT("0"&amp;MONTH(A339),2))</f>
        <v/>
      </c>
      <c r="Q339" s="41" t="str">
        <f aca="false">IF(OR(A339="",C339=""),"",C339*IFERROR(INDEX(Paramètres!$D$8:$D$17,MATCH(B339,Paramètres!$A$8:$A$17,0)),0))</f>
        <v/>
      </c>
    </row>
    <row r="340" customFormat="false" ht="19.5" hidden="false" customHeight="true" outlineLevel="0" collapsed="false">
      <c r="A340" s="7"/>
      <c r="B340" s="35"/>
      <c r="C340" s="36"/>
      <c r="D340" s="37"/>
      <c r="E340" s="37"/>
      <c r="F340" s="37"/>
      <c r="G340" s="37"/>
      <c r="H340" s="37"/>
      <c r="I340" s="37"/>
      <c r="J340" s="38"/>
      <c r="K340" s="35"/>
      <c r="L340" s="39"/>
      <c r="M340" s="39"/>
      <c r="N340" s="35"/>
      <c r="O340" s="40" t="str">
        <f aca="false">IF(D340&lt;&gt;"",D340,IF(COUNT(E340:I340)&gt;0,SUM(E340:I340),""))</f>
        <v/>
      </c>
      <c r="P340" s="8" t="str">
        <f aca="false">IF(A340="","",YEAR(A340)&amp;"-"&amp;RIGHT("0"&amp;MONTH(A340),2))</f>
        <v/>
      </c>
      <c r="Q340" s="41" t="str">
        <f aca="false">IF(OR(A340="",C340=""),"",C340*IFERROR(INDEX(Paramètres!$D$8:$D$17,MATCH(B340,Paramètres!$A$8:$A$17,0)),0))</f>
        <v/>
      </c>
    </row>
    <row r="341" customFormat="false" ht="19.5" hidden="false" customHeight="true" outlineLevel="0" collapsed="false">
      <c r="A341" s="7"/>
      <c r="B341" s="35"/>
      <c r="C341" s="36"/>
      <c r="D341" s="37"/>
      <c r="E341" s="37"/>
      <c r="F341" s="37"/>
      <c r="G341" s="37"/>
      <c r="H341" s="37"/>
      <c r="I341" s="37"/>
      <c r="J341" s="38"/>
      <c r="K341" s="35"/>
      <c r="L341" s="39"/>
      <c r="M341" s="39"/>
      <c r="N341" s="35"/>
      <c r="O341" s="40" t="str">
        <f aca="false">IF(D341&lt;&gt;"",D341,IF(COUNT(E341:I341)&gt;0,SUM(E341:I341),""))</f>
        <v/>
      </c>
      <c r="P341" s="8" t="str">
        <f aca="false">IF(A341="","",YEAR(A341)&amp;"-"&amp;RIGHT("0"&amp;MONTH(A341),2))</f>
        <v/>
      </c>
      <c r="Q341" s="41" t="str">
        <f aca="false">IF(OR(A341="",C341=""),"",C341*IFERROR(INDEX(Paramètres!$D$8:$D$17,MATCH(B341,Paramètres!$A$8:$A$17,0)),0))</f>
        <v/>
      </c>
    </row>
    <row r="342" customFormat="false" ht="19.5" hidden="false" customHeight="true" outlineLevel="0" collapsed="false">
      <c r="A342" s="7"/>
      <c r="B342" s="35"/>
      <c r="C342" s="36"/>
      <c r="D342" s="37"/>
      <c r="E342" s="37"/>
      <c r="F342" s="37"/>
      <c r="G342" s="37"/>
      <c r="H342" s="37"/>
      <c r="I342" s="37"/>
      <c r="J342" s="38"/>
      <c r="K342" s="35"/>
      <c r="L342" s="39"/>
      <c r="M342" s="39"/>
      <c r="N342" s="35"/>
      <c r="O342" s="40" t="str">
        <f aca="false">IF(D342&lt;&gt;"",D342,IF(COUNT(E342:I342)&gt;0,SUM(E342:I342),""))</f>
        <v/>
      </c>
      <c r="P342" s="8" t="str">
        <f aca="false">IF(A342="","",YEAR(A342)&amp;"-"&amp;RIGHT("0"&amp;MONTH(A342),2))</f>
        <v/>
      </c>
      <c r="Q342" s="41" t="str">
        <f aca="false">IF(OR(A342="",C342=""),"",C342*IFERROR(INDEX(Paramètres!$D$8:$D$17,MATCH(B342,Paramètres!$A$8:$A$17,0)),0))</f>
        <v/>
      </c>
    </row>
    <row r="343" customFormat="false" ht="19.5" hidden="false" customHeight="true" outlineLevel="0" collapsed="false">
      <c r="A343" s="7"/>
      <c r="B343" s="35"/>
      <c r="C343" s="36"/>
      <c r="D343" s="37"/>
      <c r="E343" s="37"/>
      <c r="F343" s="37"/>
      <c r="G343" s="37"/>
      <c r="H343" s="37"/>
      <c r="I343" s="37"/>
      <c r="J343" s="38"/>
      <c r="K343" s="35"/>
      <c r="L343" s="39"/>
      <c r="M343" s="39"/>
      <c r="N343" s="35"/>
      <c r="O343" s="40" t="str">
        <f aca="false">IF(D343&lt;&gt;"",D343,IF(COUNT(E343:I343)&gt;0,SUM(E343:I343),""))</f>
        <v/>
      </c>
      <c r="P343" s="8" t="str">
        <f aca="false">IF(A343="","",YEAR(A343)&amp;"-"&amp;RIGHT("0"&amp;MONTH(A343),2))</f>
        <v/>
      </c>
      <c r="Q343" s="41" t="str">
        <f aca="false">IF(OR(A343="",C343=""),"",C343*IFERROR(INDEX(Paramètres!$D$8:$D$17,MATCH(B343,Paramètres!$A$8:$A$17,0)),0))</f>
        <v/>
      </c>
    </row>
    <row r="344" customFormat="false" ht="19.5" hidden="false" customHeight="true" outlineLevel="0" collapsed="false">
      <c r="A344" s="7"/>
      <c r="B344" s="35"/>
      <c r="C344" s="36"/>
      <c r="D344" s="37"/>
      <c r="E344" s="37"/>
      <c r="F344" s="37"/>
      <c r="G344" s="37"/>
      <c r="H344" s="37"/>
      <c r="I344" s="37"/>
      <c r="J344" s="38"/>
      <c r="K344" s="35"/>
      <c r="L344" s="39"/>
      <c r="M344" s="39"/>
      <c r="N344" s="35"/>
      <c r="O344" s="40" t="str">
        <f aca="false">IF(D344&lt;&gt;"",D344,IF(COUNT(E344:I344)&gt;0,SUM(E344:I344),""))</f>
        <v/>
      </c>
      <c r="P344" s="8" t="str">
        <f aca="false">IF(A344="","",YEAR(A344)&amp;"-"&amp;RIGHT("0"&amp;MONTH(A344),2))</f>
        <v/>
      </c>
      <c r="Q344" s="41" t="str">
        <f aca="false">IF(OR(A344="",C344=""),"",C344*IFERROR(INDEX(Paramètres!$D$8:$D$17,MATCH(B344,Paramètres!$A$8:$A$17,0)),0))</f>
        <v/>
      </c>
    </row>
    <row r="345" customFormat="false" ht="19.5" hidden="false" customHeight="true" outlineLevel="0" collapsed="false">
      <c r="A345" s="7"/>
      <c r="B345" s="35"/>
      <c r="C345" s="36"/>
      <c r="D345" s="37"/>
      <c r="E345" s="37"/>
      <c r="F345" s="37"/>
      <c r="G345" s="37"/>
      <c r="H345" s="37"/>
      <c r="I345" s="37"/>
      <c r="J345" s="38"/>
      <c r="K345" s="35"/>
      <c r="L345" s="39"/>
      <c r="M345" s="39"/>
      <c r="N345" s="35"/>
      <c r="O345" s="40" t="str">
        <f aca="false">IF(D345&lt;&gt;"",D345,IF(COUNT(E345:I345)&gt;0,SUM(E345:I345),""))</f>
        <v/>
      </c>
      <c r="P345" s="8" t="str">
        <f aca="false">IF(A345="","",YEAR(A345)&amp;"-"&amp;RIGHT("0"&amp;MONTH(A345),2))</f>
        <v/>
      </c>
      <c r="Q345" s="41" t="str">
        <f aca="false">IF(OR(A345="",C345=""),"",C345*IFERROR(INDEX(Paramètres!$D$8:$D$17,MATCH(B345,Paramètres!$A$8:$A$17,0)),0))</f>
        <v/>
      </c>
    </row>
    <row r="346" customFormat="false" ht="19.5" hidden="false" customHeight="true" outlineLevel="0" collapsed="false">
      <c r="A346" s="7"/>
      <c r="B346" s="35"/>
      <c r="C346" s="36"/>
      <c r="D346" s="37"/>
      <c r="E346" s="37"/>
      <c r="F346" s="37"/>
      <c r="G346" s="37"/>
      <c r="H346" s="37"/>
      <c r="I346" s="37"/>
      <c r="J346" s="38"/>
      <c r="K346" s="35"/>
      <c r="L346" s="39"/>
      <c r="M346" s="39"/>
      <c r="N346" s="35"/>
      <c r="O346" s="40" t="str">
        <f aca="false">IF(D346&lt;&gt;"",D346,IF(COUNT(E346:I346)&gt;0,SUM(E346:I346),""))</f>
        <v/>
      </c>
      <c r="P346" s="8" t="str">
        <f aca="false">IF(A346="","",YEAR(A346)&amp;"-"&amp;RIGHT("0"&amp;MONTH(A346),2))</f>
        <v/>
      </c>
      <c r="Q346" s="41" t="str">
        <f aca="false">IF(OR(A346="",C346=""),"",C346*IFERROR(INDEX(Paramètres!$D$8:$D$17,MATCH(B346,Paramètres!$A$8:$A$17,0)),0))</f>
        <v/>
      </c>
    </row>
    <row r="347" customFormat="false" ht="19.5" hidden="false" customHeight="true" outlineLevel="0" collapsed="false">
      <c r="A347" s="7"/>
      <c r="B347" s="35"/>
      <c r="C347" s="36"/>
      <c r="D347" s="37"/>
      <c r="E347" s="37"/>
      <c r="F347" s="37"/>
      <c r="G347" s="37"/>
      <c r="H347" s="37"/>
      <c r="I347" s="37"/>
      <c r="J347" s="38"/>
      <c r="K347" s="35"/>
      <c r="L347" s="39"/>
      <c r="M347" s="39"/>
      <c r="N347" s="35"/>
      <c r="O347" s="40" t="str">
        <f aca="false">IF(D347&lt;&gt;"",D347,IF(COUNT(E347:I347)&gt;0,SUM(E347:I347),""))</f>
        <v/>
      </c>
      <c r="P347" s="8" t="str">
        <f aca="false">IF(A347="","",YEAR(A347)&amp;"-"&amp;RIGHT("0"&amp;MONTH(A347),2))</f>
        <v/>
      </c>
      <c r="Q347" s="41" t="str">
        <f aca="false">IF(OR(A347="",C347=""),"",C347*IFERROR(INDEX(Paramètres!$D$8:$D$17,MATCH(B347,Paramètres!$A$8:$A$17,0)),0))</f>
        <v/>
      </c>
    </row>
    <row r="348" customFormat="false" ht="19.5" hidden="false" customHeight="true" outlineLevel="0" collapsed="false">
      <c r="A348" s="7"/>
      <c r="B348" s="35"/>
      <c r="C348" s="36"/>
      <c r="D348" s="37"/>
      <c r="E348" s="37"/>
      <c r="F348" s="37"/>
      <c r="G348" s="37"/>
      <c r="H348" s="37"/>
      <c r="I348" s="37"/>
      <c r="J348" s="38"/>
      <c r="K348" s="35"/>
      <c r="L348" s="39"/>
      <c r="M348" s="39"/>
      <c r="N348" s="35"/>
      <c r="O348" s="40" t="str">
        <f aca="false">IF(D348&lt;&gt;"",D348,IF(COUNT(E348:I348)&gt;0,SUM(E348:I348),""))</f>
        <v/>
      </c>
      <c r="P348" s="8" t="str">
        <f aca="false">IF(A348="","",YEAR(A348)&amp;"-"&amp;RIGHT("0"&amp;MONTH(A348),2))</f>
        <v/>
      </c>
      <c r="Q348" s="41" t="str">
        <f aca="false">IF(OR(A348="",C348=""),"",C348*IFERROR(INDEX(Paramètres!$D$8:$D$17,MATCH(B348,Paramètres!$A$8:$A$17,0)),0))</f>
        <v/>
      </c>
    </row>
    <row r="349" customFormat="false" ht="19.5" hidden="false" customHeight="true" outlineLevel="0" collapsed="false">
      <c r="A349" s="7"/>
      <c r="B349" s="35"/>
      <c r="C349" s="36"/>
      <c r="D349" s="37"/>
      <c r="E349" s="37"/>
      <c r="F349" s="37"/>
      <c r="G349" s="37"/>
      <c r="H349" s="37"/>
      <c r="I349" s="37"/>
      <c r="J349" s="38"/>
      <c r="K349" s="35"/>
      <c r="L349" s="39"/>
      <c r="M349" s="39"/>
      <c r="N349" s="35"/>
      <c r="O349" s="40" t="str">
        <f aca="false">IF(D349&lt;&gt;"",D349,IF(COUNT(E349:I349)&gt;0,SUM(E349:I349),""))</f>
        <v/>
      </c>
      <c r="P349" s="8" t="str">
        <f aca="false">IF(A349="","",YEAR(A349)&amp;"-"&amp;RIGHT("0"&amp;MONTH(A349),2))</f>
        <v/>
      </c>
      <c r="Q349" s="41" t="str">
        <f aca="false">IF(OR(A349="",C349=""),"",C349*IFERROR(INDEX(Paramètres!$D$8:$D$17,MATCH(B349,Paramètres!$A$8:$A$17,0)),0))</f>
        <v/>
      </c>
    </row>
    <row r="350" customFormat="false" ht="19.5" hidden="false" customHeight="true" outlineLevel="0" collapsed="false">
      <c r="A350" s="7"/>
      <c r="B350" s="35"/>
      <c r="C350" s="36"/>
      <c r="D350" s="37"/>
      <c r="E350" s="37"/>
      <c r="F350" s="37"/>
      <c r="G350" s="37"/>
      <c r="H350" s="37"/>
      <c r="I350" s="37"/>
      <c r="J350" s="38"/>
      <c r="K350" s="35"/>
      <c r="L350" s="39"/>
      <c r="M350" s="39"/>
      <c r="N350" s="35"/>
      <c r="O350" s="40" t="str">
        <f aca="false">IF(D350&lt;&gt;"",D350,IF(COUNT(E350:I350)&gt;0,SUM(E350:I350),""))</f>
        <v/>
      </c>
      <c r="P350" s="8" t="str">
        <f aca="false">IF(A350="","",YEAR(A350)&amp;"-"&amp;RIGHT("0"&amp;MONTH(A350),2))</f>
        <v/>
      </c>
      <c r="Q350" s="41" t="str">
        <f aca="false">IF(OR(A350="",C350=""),"",C350*IFERROR(INDEX(Paramètres!$D$8:$D$17,MATCH(B350,Paramètres!$A$8:$A$17,0)),0))</f>
        <v/>
      </c>
    </row>
    <row r="351" customFormat="false" ht="19.5" hidden="false" customHeight="true" outlineLevel="0" collapsed="false">
      <c r="A351" s="7"/>
      <c r="B351" s="35"/>
      <c r="C351" s="36"/>
      <c r="D351" s="37"/>
      <c r="E351" s="37"/>
      <c r="F351" s="37"/>
      <c r="G351" s="37"/>
      <c r="H351" s="37"/>
      <c r="I351" s="37"/>
      <c r="J351" s="38"/>
      <c r="K351" s="35"/>
      <c r="L351" s="39"/>
      <c r="M351" s="39"/>
      <c r="N351" s="35"/>
      <c r="O351" s="40" t="str">
        <f aca="false">IF(D351&lt;&gt;"",D351,IF(COUNT(E351:I351)&gt;0,SUM(E351:I351),""))</f>
        <v/>
      </c>
      <c r="P351" s="8" t="str">
        <f aca="false">IF(A351="","",YEAR(A351)&amp;"-"&amp;RIGHT("0"&amp;MONTH(A351),2))</f>
        <v/>
      </c>
      <c r="Q351" s="41" t="str">
        <f aca="false">IF(OR(A351="",C351=""),"",C351*IFERROR(INDEX(Paramètres!$D$8:$D$17,MATCH(B351,Paramètres!$A$8:$A$17,0)),0))</f>
        <v/>
      </c>
    </row>
    <row r="352" customFormat="false" ht="19.5" hidden="false" customHeight="true" outlineLevel="0" collapsed="false">
      <c r="A352" s="7"/>
      <c r="B352" s="35"/>
      <c r="C352" s="36"/>
      <c r="D352" s="37"/>
      <c r="E352" s="37"/>
      <c r="F352" s="37"/>
      <c r="G352" s="37"/>
      <c r="H352" s="37"/>
      <c r="I352" s="37"/>
      <c r="J352" s="38"/>
      <c r="K352" s="35"/>
      <c r="L352" s="39"/>
      <c r="M352" s="39"/>
      <c r="N352" s="35"/>
      <c r="O352" s="40" t="str">
        <f aca="false">IF(D352&lt;&gt;"",D352,IF(COUNT(E352:I352)&gt;0,SUM(E352:I352),""))</f>
        <v/>
      </c>
      <c r="P352" s="8" t="str">
        <f aca="false">IF(A352="","",YEAR(A352)&amp;"-"&amp;RIGHT("0"&amp;MONTH(A352),2))</f>
        <v/>
      </c>
      <c r="Q352" s="41" t="str">
        <f aca="false">IF(OR(A352="",C352=""),"",C352*IFERROR(INDEX(Paramètres!$D$8:$D$17,MATCH(B352,Paramètres!$A$8:$A$17,0)),0))</f>
        <v/>
      </c>
    </row>
    <row r="353" customFormat="false" ht="19.5" hidden="false" customHeight="true" outlineLevel="0" collapsed="false">
      <c r="A353" s="7"/>
      <c r="B353" s="35"/>
      <c r="C353" s="36"/>
      <c r="D353" s="37"/>
      <c r="E353" s="37"/>
      <c r="F353" s="37"/>
      <c r="G353" s="37"/>
      <c r="H353" s="37"/>
      <c r="I353" s="37"/>
      <c r="J353" s="38"/>
      <c r="K353" s="35"/>
      <c r="L353" s="39"/>
      <c r="M353" s="39"/>
      <c r="N353" s="35"/>
      <c r="O353" s="40" t="str">
        <f aca="false">IF(D353&lt;&gt;"",D353,IF(COUNT(E353:I353)&gt;0,SUM(E353:I353),""))</f>
        <v/>
      </c>
      <c r="P353" s="8" t="str">
        <f aca="false">IF(A353="","",YEAR(A353)&amp;"-"&amp;RIGHT("0"&amp;MONTH(A353),2))</f>
        <v/>
      </c>
      <c r="Q353" s="41" t="str">
        <f aca="false">IF(OR(A353="",C353=""),"",C353*IFERROR(INDEX(Paramètres!$D$8:$D$17,MATCH(B353,Paramètres!$A$8:$A$17,0)),0))</f>
        <v/>
      </c>
    </row>
    <row r="354" customFormat="false" ht="19.5" hidden="false" customHeight="true" outlineLevel="0" collapsed="false">
      <c r="A354" s="7"/>
      <c r="B354" s="35"/>
      <c r="C354" s="36"/>
      <c r="D354" s="37"/>
      <c r="E354" s="37"/>
      <c r="F354" s="37"/>
      <c r="G354" s="37"/>
      <c r="H354" s="37"/>
      <c r="I354" s="37"/>
      <c r="J354" s="38"/>
      <c r="K354" s="35"/>
      <c r="L354" s="39"/>
      <c r="M354" s="39"/>
      <c r="N354" s="35"/>
      <c r="O354" s="40" t="str">
        <f aca="false">IF(D354&lt;&gt;"",D354,IF(COUNT(E354:I354)&gt;0,SUM(E354:I354),""))</f>
        <v/>
      </c>
      <c r="P354" s="8" t="str">
        <f aca="false">IF(A354="","",YEAR(A354)&amp;"-"&amp;RIGHT("0"&amp;MONTH(A354),2))</f>
        <v/>
      </c>
      <c r="Q354" s="41" t="str">
        <f aca="false">IF(OR(A354="",C354=""),"",C354*IFERROR(INDEX(Paramètres!$D$8:$D$17,MATCH(B354,Paramètres!$A$8:$A$17,0)),0))</f>
        <v/>
      </c>
    </row>
    <row r="355" customFormat="false" ht="19.5" hidden="false" customHeight="true" outlineLevel="0" collapsed="false">
      <c r="A355" s="7"/>
      <c r="B355" s="35"/>
      <c r="C355" s="36"/>
      <c r="D355" s="37"/>
      <c r="E355" s="37"/>
      <c r="F355" s="37"/>
      <c r="G355" s="37"/>
      <c r="H355" s="37"/>
      <c r="I355" s="37"/>
      <c r="J355" s="38"/>
      <c r="K355" s="35"/>
      <c r="L355" s="39"/>
      <c r="M355" s="39"/>
      <c r="N355" s="35"/>
      <c r="O355" s="40" t="str">
        <f aca="false">IF(D355&lt;&gt;"",D355,IF(COUNT(E355:I355)&gt;0,SUM(E355:I355),""))</f>
        <v/>
      </c>
      <c r="P355" s="8" t="str">
        <f aca="false">IF(A355="","",YEAR(A355)&amp;"-"&amp;RIGHT("0"&amp;MONTH(A355),2))</f>
        <v/>
      </c>
      <c r="Q355" s="41" t="str">
        <f aca="false">IF(OR(A355="",C355=""),"",C355*IFERROR(INDEX(Paramètres!$D$8:$D$17,MATCH(B355,Paramètres!$A$8:$A$17,0)),0))</f>
        <v/>
      </c>
    </row>
    <row r="356" customFormat="false" ht="19.5" hidden="false" customHeight="true" outlineLevel="0" collapsed="false">
      <c r="A356" s="7"/>
      <c r="B356" s="35"/>
      <c r="C356" s="36"/>
      <c r="D356" s="37"/>
      <c r="E356" s="37"/>
      <c r="F356" s="37"/>
      <c r="G356" s="37"/>
      <c r="H356" s="37"/>
      <c r="I356" s="37"/>
      <c r="J356" s="38"/>
      <c r="K356" s="35"/>
      <c r="L356" s="39"/>
      <c r="M356" s="39"/>
      <c r="N356" s="35"/>
      <c r="O356" s="40" t="str">
        <f aca="false">IF(D356&lt;&gt;"",D356,IF(COUNT(E356:I356)&gt;0,SUM(E356:I356),""))</f>
        <v/>
      </c>
      <c r="P356" s="8" t="str">
        <f aca="false">IF(A356="","",YEAR(A356)&amp;"-"&amp;RIGHT("0"&amp;MONTH(A356),2))</f>
        <v/>
      </c>
      <c r="Q356" s="41" t="str">
        <f aca="false">IF(OR(A356="",C356=""),"",C356*IFERROR(INDEX(Paramètres!$D$8:$D$17,MATCH(B356,Paramètres!$A$8:$A$17,0)),0))</f>
        <v/>
      </c>
    </row>
    <row r="357" customFormat="false" ht="19.5" hidden="false" customHeight="true" outlineLevel="0" collapsed="false">
      <c r="A357" s="7"/>
      <c r="B357" s="35"/>
      <c r="C357" s="36"/>
      <c r="D357" s="37"/>
      <c r="E357" s="37"/>
      <c r="F357" s="37"/>
      <c r="G357" s="37"/>
      <c r="H357" s="37"/>
      <c r="I357" s="37"/>
      <c r="J357" s="38"/>
      <c r="K357" s="35"/>
      <c r="L357" s="39"/>
      <c r="M357" s="39"/>
      <c r="N357" s="35"/>
      <c r="O357" s="40" t="str">
        <f aca="false">IF(D357&lt;&gt;"",D357,IF(COUNT(E357:I357)&gt;0,SUM(E357:I357),""))</f>
        <v/>
      </c>
      <c r="P357" s="8" t="str">
        <f aca="false">IF(A357="","",YEAR(A357)&amp;"-"&amp;RIGHT("0"&amp;MONTH(A357),2))</f>
        <v/>
      </c>
      <c r="Q357" s="41" t="str">
        <f aca="false">IF(OR(A357="",C357=""),"",C357*IFERROR(INDEX(Paramètres!$D$8:$D$17,MATCH(B357,Paramètres!$A$8:$A$17,0)),0))</f>
        <v/>
      </c>
    </row>
    <row r="358" customFormat="false" ht="19.5" hidden="false" customHeight="true" outlineLevel="0" collapsed="false">
      <c r="A358" s="7"/>
      <c r="B358" s="35"/>
      <c r="C358" s="36"/>
      <c r="D358" s="37"/>
      <c r="E358" s="37"/>
      <c r="F358" s="37"/>
      <c r="G358" s="37"/>
      <c r="H358" s="37"/>
      <c r="I358" s="37"/>
      <c r="J358" s="38"/>
      <c r="K358" s="35"/>
      <c r="L358" s="39"/>
      <c r="M358" s="39"/>
      <c r="N358" s="35"/>
      <c r="O358" s="40" t="str">
        <f aca="false">IF(D358&lt;&gt;"",D358,IF(COUNT(E358:I358)&gt;0,SUM(E358:I358),""))</f>
        <v/>
      </c>
      <c r="P358" s="8" t="str">
        <f aca="false">IF(A358="","",YEAR(A358)&amp;"-"&amp;RIGHT("0"&amp;MONTH(A358),2))</f>
        <v/>
      </c>
      <c r="Q358" s="41" t="str">
        <f aca="false">IF(OR(A358="",C358=""),"",C358*IFERROR(INDEX(Paramètres!$D$8:$D$17,MATCH(B358,Paramètres!$A$8:$A$17,0)),0))</f>
        <v/>
      </c>
    </row>
    <row r="359" customFormat="false" ht="19.5" hidden="false" customHeight="true" outlineLevel="0" collapsed="false">
      <c r="A359" s="7"/>
      <c r="B359" s="35"/>
      <c r="C359" s="36"/>
      <c r="D359" s="37"/>
      <c r="E359" s="37"/>
      <c r="F359" s="37"/>
      <c r="G359" s="37"/>
      <c r="H359" s="37"/>
      <c r="I359" s="37"/>
      <c r="J359" s="38"/>
      <c r="K359" s="35"/>
      <c r="L359" s="39"/>
      <c r="M359" s="39"/>
      <c r="N359" s="35"/>
      <c r="O359" s="40" t="str">
        <f aca="false">IF(D359&lt;&gt;"",D359,IF(COUNT(E359:I359)&gt;0,SUM(E359:I359),""))</f>
        <v/>
      </c>
      <c r="P359" s="8" t="str">
        <f aca="false">IF(A359="","",YEAR(A359)&amp;"-"&amp;RIGHT("0"&amp;MONTH(A359),2))</f>
        <v/>
      </c>
      <c r="Q359" s="41" t="str">
        <f aca="false">IF(OR(A359="",C359=""),"",C359*IFERROR(INDEX(Paramètres!$D$8:$D$17,MATCH(B359,Paramètres!$A$8:$A$17,0)),0))</f>
        <v/>
      </c>
    </row>
    <row r="360" customFormat="false" ht="19.5" hidden="false" customHeight="true" outlineLevel="0" collapsed="false">
      <c r="A360" s="7"/>
      <c r="B360" s="35"/>
      <c r="C360" s="36"/>
      <c r="D360" s="37"/>
      <c r="E360" s="37"/>
      <c r="F360" s="37"/>
      <c r="G360" s="37"/>
      <c r="H360" s="37"/>
      <c r="I360" s="37"/>
      <c r="J360" s="38"/>
      <c r="K360" s="35"/>
      <c r="L360" s="39"/>
      <c r="M360" s="39"/>
      <c r="N360" s="35"/>
      <c r="O360" s="40" t="str">
        <f aca="false">IF(D360&lt;&gt;"",D360,IF(COUNT(E360:I360)&gt;0,SUM(E360:I360),""))</f>
        <v/>
      </c>
      <c r="P360" s="8" t="str">
        <f aca="false">IF(A360="","",YEAR(A360)&amp;"-"&amp;RIGHT("0"&amp;MONTH(A360),2))</f>
        <v/>
      </c>
      <c r="Q360" s="41" t="str">
        <f aca="false">IF(OR(A360="",C360=""),"",C360*IFERROR(INDEX(Paramètres!$D$8:$D$17,MATCH(B360,Paramètres!$A$8:$A$17,0)),0))</f>
        <v/>
      </c>
    </row>
    <row r="361" customFormat="false" ht="19.5" hidden="false" customHeight="true" outlineLevel="0" collapsed="false">
      <c r="A361" s="7"/>
      <c r="B361" s="35"/>
      <c r="C361" s="36"/>
      <c r="D361" s="37"/>
      <c r="E361" s="37"/>
      <c r="F361" s="37"/>
      <c r="G361" s="37"/>
      <c r="H361" s="37"/>
      <c r="I361" s="37"/>
      <c r="J361" s="38"/>
      <c r="K361" s="35"/>
      <c r="L361" s="39"/>
      <c r="M361" s="39"/>
      <c r="N361" s="35"/>
      <c r="O361" s="40" t="str">
        <f aca="false">IF(D361&lt;&gt;"",D361,IF(COUNT(E361:I361)&gt;0,SUM(E361:I361),""))</f>
        <v/>
      </c>
      <c r="P361" s="8" t="str">
        <f aca="false">IF(A361="","",YEAR(A361)&amp;"-"&amp;RIGHT("0"&amp;MONTH(A361),2))</f>
        <v/>
      </c>
      <c r="Q361" s="41" t="str">
        <f aca="false">IF(OR(A361="",C361=""),"",C361*IFERROR(INDEX(Paramètres!$D$8:$D$17,MATCH(B361,Paramètres!$A$8:$A$17,0)),0))</f>
        <v/>
      </c>
    </row>
    <row r="362" customFormat="false" ht="19.5" hidden="false" customHeight="true" outlineLevel="0" collapsed="false">
      <c r="A362" s="7"/>
      <c r="B362" s="35"/>
      <c r="C362" s="36"/>
      <c r="D362" s="37"/>
      <c r="E362" s="37"/>
      <c r="F362" s="37"/>
      <c r="G362" s="37"/>
      <c r="H362" s="37"/>
      <c r="I362" s="37"/>
      <c r="J362" s="38"/>
      <c r="K362" s="35"/>
      <c r="L362" s="39"/>
      <c r="M362" s="39"/>
      <c r="N362" s="35"/>
      <c r="O362" s="40" t="str">
        <f aca="false">IF(D362&lt;&gt;"",D362,IF(COUNT(E362:I362)&gt;0,SUM(E362:I362),""))</f>
        <v/>
      </c>
      <c r="P362" s="8" t="str">
        <f aca="false">IF(A362="","",YEAR(A362)&amp;"-"&amp;RIGHT("0"&amp;MONTH(A362),2))</f>
        <v/>
      </c>
      <c r="Q362" s="41" t="str">
        <f aca="false">IF(OR(A362="",C362=""),"",C362*IFERROR(INDEX(Paramètres!$D$8:$D$17,MATCH(B362,Paramètres!$A$8:$A$17,0)),0))</f>
        <v/>
      </c>
    </row>
    <row r="363" customFormat="false" ht="19.5" hidden="false" customHeight="true" outlineLevel="0" collapsed="false">
      <c r="A363" s="7"/>
      <c r="B363" s="35"/>
      <c r="C363" s="36"/>
      <c r="D363" s="37"/>
      <c r="E363" s="37"/>
      <c r="F363" s="37"/>
      <c r="G363" s="37"/>
      <c r="H363" s="37"/>
      <c r="I363" s="37"/>
      <c r="J363" s="38"/>
      <c r="K363" s="35"/>
      <c r="L363" s="39"/>
      <c r="M363" s="39"/>
      <c r="N363" s="35"/>
      <c r="O363" s="40" t="str">
        <f aca="false">IF(D363&lt;&gt;"",D363,IF(COUNT(E363:I363)&gt;0,SUM(E363:I363),""))</f>
        <v/>
      </c>
      <c r="P363" s="8" t="str">
        <f aca="false">IF(A363="","",YEAR(A363)&amp;"-"&amp;RIGHT("0"&amp;MONTH(A363),2))</f>
        <v/>
      </c>
      <c r="Q363" s="41" t="str">
        <f aca="false">IF(OR(A363="",C363=""),"",C363*IFERROR(INDEX(Paramètres!$D$8:$D$17,MATCH(B363,Paramètres!$A$8:$A$17,0)),0))</f>
        <v/>
      </c>
    </row>
    <row r="364" customFormat="false" ht="19.5" hidden="false" customHeight="true" outlineLevel="0" collapsed="false">
      <c r="A364" s="7"/>
      <c r="B364" s="35"/>
      <c r="C364" s="36"/>
      <c r="D364" s="37"/>
      <c r="E364" s="37"/>
      <c r="F364" s="37"/>
      <c r="G364" s="37"/>
      <c r="H364" s="37"/>
      <c r="I364" s="37"/>
      <c r="J364" s="38"/>
      <c r="K364" s="35"/>
      <c r="L364" s="39"/>
      <c r="M364" s="39"/>
      <c r="N364" s="35"/>
      <c r="O364" s="40" t="str">
        <f aca="false">IF(D364&lt;&gt;"",D364,IF(COUNT(E364:I364)&gt;0,SUM(E364:I364),""))</f>
        <v/>
      </c>
      <c r="P364" s="8" t="str">
        <f aca="false">IF(A364="","",YEAR(A364)&amp;"-"&amp;RIGHT("0"&amp;MONTH(A364),2))</f>
        <v/>
      </c>
      <c r="Q364" s="41" t="str">
        <f aca="false">IF(OR(A364="",C364=""),"",C364*IFERROR(INDEX(Paramètres!$D$8:$D$17,MATCH(B364,Paramètres!$A$8:$A$17,0)),0))</f>
        <v/>
      </c>
    </row>
    <row r="365" customFormat="false" ht="19.5" hidden="false" customHeight="true" outlineLevel="0" collapsed="false">
      <c r="A365" s="7"/>
      <c r="B365" s="35"/>
      <c r="C365" s="36"/>
      <c r="D365" s="37"/>
      <c r="E365" s="37"/>
      <c r="F365" s="37"/>
      <c r="G365" s="37"/>
      <c r="H365" s="37"/>
      <c r="I365" s="37"/>
      <c r="J365" s="38"/>
      <c r="K365" s="35"/>
      <c r="L365" s="39"/>
      <c r="M365" s="39"/>
      <c r="N365" s="35"/>
      <c r="O365" s="40" t="str">
        <f aca="false">IF(D365&lt;&gt;"",D365,IF(COUNT(E365:I365)&gt;0,SUM(E365:I365),""))</f>
        <v/>
      </c>
      <c r="P365" s="8" t="str">
        <f aca="false">IF(A365="","",YEAR(A365)&amp;"-"&amp;RIGHT("0"&amp;MONTH(A365),2))</f>
        <v/>
      </c>
      <c r="Q365" s="41" t="str">
        <f aca="false">IF(OR(A365="",C365=""),"",C365*IFERROR(INDEX(Paramètres!$D$8:$D$17,MATCH(B365,Paramètres!$A$8:$A$17,0)),0))</f>
        <v/>
      </c>
    </row>
    <row r="366" customFormat="false" ht="19.5" hidden="false" customHeight="true" outlineLevel="0" collapsed="false">
      <c r="A366" s="7"/>
      <c r="B366" s="35"/>
      <c r="C366" s="36"/>
      <c r="D366" s="37"/>
      <c r="E366" s="37"/>
      <c r="F366" s="37"/>
      <c r="G366" s="37"/>
      <c r="H366" s="37"/>
      <c r="I366" s="37"/>
      <c r="J366" s="38"/>
      <c r="K366" s="35"/>
      <c r="L366" s="39"/>
      <c r="M366" s="39"/>
      <c r="N366" s="35"/>
      <c r="O366" s="40" t="str">
        <f aca="false">IF(D366&lt;&gt;"",D366,IF(COUNT(E366:I366)&gt;0,SUM(E366:I366),""))</f>
        <v/>
      </c>
      <c r="P366" s="8" t="str">
        <f aca="false">IF(A366="","",YEAR(A366)&amp;"-"&amp;RIGHT("0"&amp;MONTH(A366),2))</f>
        <v/>
      </c>
      <c r="Q366" s="41" t="str">
        <f aca="false">IF(OR(A366="",C366=""),"",C366*IFERROR(INDEX(Paramètres!$D$8:$D$17,MATCH(B366,Paramètres!$A$8:$A$17,0)),0))</f>
        <v/>
      </c>
    </row>
    <row r="367" customFormat="false" ht="19.5" hidden="false" customHeight="true" outlineLevel="0" collapsed="false">
      <c r="A367" s="7"/>
      <c r="B367" s="35"/>
      <c r="C367" s="36"/>
      <c r="D367" s="37"/>
      <c r="E367" s="37"/>
      <c r="F367" s="37"/>
      <c r="G367" s="37"/>
      <c r="H367" s="37"/>
      <c r="I367" s="37"/>
      <c r="J367" s="38"/>
      <c r="K367" s="35"/>
      <c r="L367" s="39"/>
      <c r="M367" s="39"/>
      <c r="N367" s="35"/>
      <c r="O367" s="40" t="str">
        <f aca="false">IF(D367&lt;&gt;"",D367,IF(COUNT(E367:I367)&gt;0,SUM(E367:I367),""))</f>
        <v/>
      </c>
      <c r="P367" s="8" t="str">
        <f aca="false">IF(A367="","",YEAR(A367)&amp;"-"&amp;RIGHT("0"&amp;MONTH(A367),2))</f>
        <v/>
      </c>
      <c r="Q367" s="41" t="str">
        <f aca="false">IF(OR(A367="",C367=""),"",C367*IFERROR(INDEX(Paramètres!$D$8:$D$17,MATCH(B367,Paramètres!$A$8:$A$17,0)),0))</f>
        <v/>
      </c>
    </row>
    <row r="368" customFormat="false" ht="19.5" hidden="false" customHeight="true" outlineLevel="0" collapsed="false">
      <c r="A368" s="7"/>
      <c r="B368" s="35"/>
      <c r="C368" s="36"/>
      <c r="D368" s="37"/>
      <c r="E368" s="37"/>
      <c r="F368" s="37"/>
      <c r="G368" s="37"/>
      <c r="H368" s="37"/>
      <c r="I368" s="37"/>
      <c r="J368" s="38"/>
      <c r="K368" s="35"/>
      <c r="L368" s="39"/>
      <c r="M368" s="39"/>
      <c r="N368" s="35"/>
      <c r="O368" s="40" t="str">
        <f aca="false">IF(D368&lt;&gt;"",D368,IF(COUNT(E368:I368)&gt;0,SUM(E368:I368),""))</f>
        <v/>
      </c>
      <c r="P368" s="8" t="str">
        <f aca="false">IF(A368="","",YEAR(A368)&amp;"-"&amp;RIGHT("0"&amp;MONTH(A368),2))</f>
        <v/>
      </c>
      <c r="Q368" s="41" t="str">
        <f aca="false">IF(OR(A368="",C368=""),"",C368*IFERROR(INDEX(Paramètres!$D$8:$D$17,MATCH(B368,Paramètres!$A$8:$A$17,0)),0))</f>
        <v/>
      </c>
    </row>
    <row r="369" customFormat="false" ht="19.5" hidden="false" customHeight="true" outlineLevel="0" collapsed="false">
      <c r="A369" s="7"/>
      <c r="B369" s="35"/>
      <c r="C369" s="36"/>
      <c r="D369" s="37"/>
      <c r="E369" s="37"/>
      <c r="F369" s="37"/>
      <c r="G369" s="37"/>
      <c r="H369" s="37"/>
      <c r="I369" s="37"/>
      <c r="J369" s="38"/>
      <c r="K369" s="35"/>
      <c r="L369" s="39"/>
      <c r="M369" s="39"/>
      <c r="N369" s="35"/>
      <c r="O369" s="40" t="str">
        <f aca="false">IF(D369&lt;&gt;"",D369,IF(COUNT(E369:I369)&gt;0,SUM(E369:I369),""))</f>
        <v/>
      </c>
      <c r="P369" s="8" t="str">
        <f aca="false">IF(A369="","",YEAR(A369)&amp;"-"&amp;RIGHT("0"&amp;MONTH(A369),2))</f>
        <v/>
      </c>
      <c r="Q369" s="41" t="str">
        <f aca="false">IF(OR(A369="",C369=""),"",C369*IFERROR(INDEX(Paramètres!$D$8:$D$17,MATCH(B369,Paramètres!$A$8:$A$17,0)),0))</f>
        <v/>
      </c>
    </row>
    <row r="370" customFormat="false" ht="19.5" hidden="false" customHeight="true" outlineLevel="0" collapsed="false">
      <c r="A370" s="7"/>
      <c r="B370" s="35"/>
      <c r="C370" s="36"/>
      <c r="D370" s="37"/>
      <c r="E370" s="37"/>
      <c r="F370" s="37"/>
      <c r="G370" s="37"/>
      <c r="H370" s="37"/>
      <c r="I370" s="37"/>
      <c r="J370" s="38"/>
      <c r="K370" s="35"/>
      <c r="L370" s="39"/>
      <c r="M370" s="39"/>
      <c r="N370" s="35"/>
      <c r="O370" s="40" t="str">
        <f aca="false">IF(D370&lt;&gt;"",D370,IF(COUNT(E370:I370)&gt;0,SUM(E370:I370),""))</f>
        <v/>
      </c>
      <c r="P370" s="8" t="str">
        <f aca="false">IF(A370="","",YEAR(A370)&amp;"-"&amp;RIGHT("0"&amp;MONTH(A370),2))</f>
        <v/>
      </c>
      <c r="Q370" s="41" t="str">
        <f aca="false">IF(OR(A370="",C370=""),"",C370*IFERROR(INDEX(Paramètres!$D$8:$D$17,MATCH(B370,Paramètres!$A$8:$A$17,0)),0))</f>
        <v/>
      </c>
    </row>
    <row r="371" customFormat="false" ht="19.5" hidden="false" customHeight="true" outlineLevel="0" collapsed="false">
      <c r="A371" s="7"/>
      <c r="B371" s="35"/>
      <c r="C371" s="36"/>
      <c r="D371" s="37"/>
      <c r="E371" s="37"/>
      <c r="F371" s="37"/>
      <c r="G371" s="37"/>
      <c r="H371" s="37"/>
      <c r="I371" s="37"/>
      <c r="J371" s="38"/>
      <c r="K371" s="35"/>
      <c r="L371" s="39"/>
      <c r="M371" s="39"/>
      <c r="N371" s="35"/>
      <c r="O371" s="40" t="str">
        <f aca="false">IF(D371&lt;&gt;"",D371,IF(COUNT(E371:I371)&gt;0,SUM(E371:I371),""))</f>
        <v/>
      </c>
      <c r="P371" s="8" t="str">
        <f aca="false">IF(A371="","",YEAR(A371)&amp;"-"&amp;RIGHT("0"&amp;MONTH(A371),2))</f>
        <v/>
      </c>
      <c r="Q371" s="41" t="str">
        <f aca="false">IF(OR(A371="",C371=""),"",C371*IFERROR(INDEX(Paramètres!$D$8:$D$17,MATCH(B371,Paramètres!$A$8:$A$17,0)),0))</f>
        <v/>
      </c>
    </row>
    <row r="372" customFormat="false" ht="19.5" hidden="false" customHeight="true" outlineLevel="0" collapsed="false">
      <c r="A372" s="7"/>
      <c r="B372" s="35"/>
      <c r="C372" s="36"/>
      <c r="D372" s="37"/>
      <c r="E372" s="37"/>
      <c r="F372" s="37"/>
      <c r="G372" s="37"/>
      <c r="H372" s="37"/>
      <c r="I372" s="37"/>
      <c r="J372" s="38"/>
      <c r="K372" s="35"/>
      <c r="L372" s="39"/>
      <c r="M372" s="39"/>
      <c r="N372" s="35"/>
      <c r="O372" s="40" t="str">
        <f aca="false">IF(D372&lt;&gt;"",D372,IF(COUNT(E372:I372)&gt;0,SUM(E372:I372),""))</f>
        <v/>
      </c>
      <c r="P372" s="8" t="str">
        <f aca="false">IF(A372="","",YEAR(A372)&amp;"-"&amp;RIGHT("0"&amp;MONTH(A372),2))</f>
        <v/>
      </c>
      <c r="Q372" s="41" t="str">
        <f aca="false">IF(OR(A372="",C372=""),"",C372*IFERROR(INDEX(Paramètres!$D$8:$D$17,MATCH(B372,Paramètres!$A$8:$A$17,0)),0))</f>
        <v/>
      </c>
    </row>
    <row r="373" customFormat="false" ht="19.5" hidden="false" customHeight="true" outlineLevel="0" collapsed="false">
      <c r="A373" s="7"/>
      <c r="B373" s="35"/>
      <c r="C373" s="36"/>
      <c r="D373" s="37"/>
      <c r="E373" s="37"/>
      <c r="F373" s="37"/>
      <c r="G373" s="37"/>
      <c r="H373" s="37"/>
      <c r="I373" s="37"/>
      <c r="J373" s="38"/>
      <c r="K373" s="35"/>
      <c r="L373" s="39"/>
      <c r="M373" s="39"/>
      <c r="N373" s="35"/>
      <c r="O373" s="40" t="str">
        <f aca="false">IF(D373&lt;&gt;"",D373,IF(COUNT(E373:I373)&gt;0,SUM(E373:I373),""))</f>
        <v/>
      </c>
      <c r="P373" s="8" t="str">
        <f aca="false">IF(A373="","",YEAR(A373)&amp;"-"&amp;RIGHT("0"&amp;MONTH(A373),2))</f>
        <v/>
      </c>
      <c r="Q373" s="41" t="str">
        <f aca="false">IF(OR(A373="",C373=""),"",C373*IFERROR(INDEX(Paramètres!$D$8:$D$17,MATCH(B373,Paramètres!$A$8:$A$17,0)),0))</f>
        <v/>
      </c>
    </row>
    <row r="374" customFormat="false" ht="19.5" hidden="false" customHeight="true" outlineLevel="0" collapsed="false">
      <c r="A374" s="7"/>
      <c r="B374" s="35"/>
      <c r="C374" s="36"/>
      <c r="D374" s="37"/>
      <c r="E374" s="37"/>
      <c r="F374" s="37"/>
      <c r="G374" s="37"/>
      <c r="H374" s="37"/>
      <c r="I374" s="37"/>
      <c r="J374" s="38"/>
      <c r="K374" s="35"/>
      <c r="L374" s="39"/>
      <c r="M374" s="39"/>
      <c r="N374" s="35"/>
      <c r="O374" s="40" t="str">
        <f aca="false">IF(D374&lt;&gt;"",D374,IF(COUNT(E374:I374)&gt;0,SUM(E374:I374),""))</f>
        <v/>
      </c>
      <c r="P374" s="8" t="str">
        <f aca="false">IF(A374="","",YEAR(A374)&amp;"-"&amp;RIGHT("0"&amp;MONTH(A374),2))</f>
        <v/>
      </c>
      <c r="Q374" s="41" t="str">
        <f aca="false">IF(OR(A374="",C374=""),"",C374*IFERROR(INDEX(Paramètres!$D$8:$D$17,MATCH(B374,Paramètres!$A$8:$A$17,0)),0))</f>
        <v/>
      </c>
    </row>
    <row r="375" customFormat="false" ht="19.5" hidden="false" customHeight="true" outlineLevel="0" collapsed="false">
      <c r="A375" s="7"/>
      <c r="B375" s="35"/>
      <c r="C375" s="36"/>
      <c r="D375" s="37"/>
      <c r="E375" s="37"/>
      <c r="F375" s="37"/>
      <c r="G375" s="37"/>
      <c r="H375" s="37"/>
      <c r="I375" s="37"/>
      <c r="J375" s="38"/>
      <c r="K375" s="35"/>
      <c r="L375" s="39"/>
      <c r="M375" s="39"/>
      <c r="N375" s="35"/>
      <c r="O375" s="40" t="str">
        <f aca="false">IF(D375&lt;&gt;"",D375,IF(COUNT(E375:I375)&gt;0,SUM(E375:I375),""))</f>
        <v/>
      </c>
      <c r="P375" s="8" t="str">
        <f aca="false">IF(A375="","",YEAR(A375)&amp;"-"&amp;RIGHT("0"&amp;MONTH(A375),2))</f>
        <v/>
      </c>
      <c r="Q375" s="41" t="str">
        <f aca="false">IF(OR(A375="",C375=""),"",C375*IFERROR(INDEX(Paramètres!$D$8:$D$17,MATCH(B375,Paramètres!$A$8:$A$17,0)),0))</f>
        <v/>
      </c>
    </row>
    <row r="376" customFormat="false" ht="19.5" hidden="false" customHeight="true" outlineLevel="0" collapsed="false">
      <c r="A376" s="7"/>
      <c r="B376" s="35"/>
      <c r="C376" s="36"/>
      <c r="D376" s="37"/>
      <c r="E376" s="37"/>
      <c r="F376" s="37"/>
      <c r="G376" s="37"/>
      <c r="H376" s="37"/>
      <c r="I376" s="37"/>
      <c r="J376" s="38"/>
      <c r="K376" s="35"/>
      <c r="L376" s="39"/>
      <c r="M376" s="39"/>
      <c r="N376" s="35"/>
      <c r="O376" s="40" t="str">
        <f aca="false">IF(D376&lt;&gt;"",D376,IF(COUNT(E376:I376)&gt;0,SUM(E376:I376),""))</f>
        <v/>
      </c>
      <c r="P376" s="8" t="str">
        <f aca="false">IF(A376="","",YEAR(A376)&amp;"-"&amp;RIGHT("0"&amp;MONTH(A376),2))</f>
        <v/>
      </c>
      <c r="Q376" s="41" t="str">
        <f aca="false">IF(OR(A376="",C376=""),"",C376*IFERROR(INDEX(Paramètres!$D$8:$D$17,MATCH(B376,Paramètres!$A$8:$A$17,0)),0))</f>
        <v/>
      </c>
    </row>
    <row r="377" customFormat="false" ht="19.5" hidden="false" customHeight="true" outlineLevel="0" collapsed="false">
      <c r="A377" s="7"/>
      <c r="B377" s="35"/>
      <c r="C377" s="36"/>
      <c r="D377" s="37"/>
      <c r="E377" s="37"/>
      <c r="F377" s="37"/>
      <c r="G377" s="37"/>
      <c r="H377" s="37"/>
      <c r="I377" s="37"/>
      <c r="J377" s="38"/>
      <c r="K377" s="35"/>
      <c r="L377" s="39"/>
      <c r="M377" s="39"/>
      <c r="N377" s="35"/>
      <c r="O377" s="40" t="str">
        <f aca="false">IF(D377&lt;&gt;"",D377,IF(COUNT(E377:I377)&gt;0,SUM(E377:I377),""))</f>
        <v/>
      </c>
      <c r="P377" s="8" t="str">
        <f aca="false">IF(A377="","",YEAR(A377)&amp;"-"&amp;RIGHT("0"&amp;MONTH(A377),2))</f>
        <v/>
      </c>
      <c r="Q377" s="41" t="str">
        <f aca="false">IF(OR(A377="",C377=""),"",C377*IFERROR(INDEX(Paramètres!$D$8:$D$17,MATCH(B377,Paramètres!$A$8:$A$17,0)),0))</f>
        <v/>
      </c>
    </row>
    <row r="378" customFormat="false" ht="19.5" hidden="false" customHeight="true" outlineLevel="0" collapsed="false">
      <c r="A378" s="7"/>
      <c r="B378" s="35"/>
      <c r="C378" s="36"/>
      <c r="D378" s="37"/>
      <c r="E378" s="37"/>
      <c r="F378" s="37"/>
      <c r="G378" s="37"/>
      <c r="H378" s="37"/>
      <c r="I378" s="37"/>
      <c r="J378" s="38"/>
      <c r="K378" s="35"/>
      <c r="L378" s="39"/>
      <c r="M378" s="39"/>
      <c r="N378" s="35"/>
      <c r="O378" s="40" t="str">
        <f aca="false">IF(D378&lt;&gt;"",D378,IF(COUNT(E378:I378)&gt;0,SUM(E378:I378),""))</f>
        <v/>
      </c>
      <c r="P378" s="8" t="str">
        <f aca="false">IF(A378="","",YEAR(A378)&amp;"-"&amp;RIGHT("0"&amp;MONTH(A378),2))</f>
        <v/>
      </c>
      <c r="Q378" s="41" t="str">
        <f aca="false">IF(OR(A378="",C378=""),"",C378*IFERROR(INDEX(Paramètres!$D$8:$D$17,MATCH(B378,Paramètres!$A$8:$A$17,0)),0))</f>
        <v/>
      </c>
    </row>
    <row r="379" customFormat="false" ht="19.5" hidden="false" customHeight="true" outlineLevel="0" collapsed="false">
      <c r="A379" s="7"/>
      <c r="B379" s="35"/>
      <c r="C379" s="36"/>
      <c r="D379" s="37"/>
      <c r="E379" s="37"/>
      <c r="F379" s="37"/>
      <c r="G379" s="37"/>
      <c r="H379" s="37"/>
      <c r="I379" s="37"/>
      <c r="J379" s="38"/>
      <c r="K379" s="35"/>
      <c r="L379" s="39"/>
      <c r="M379" s="39"/>
      <c r="N379" s="35"/>
      <c r="O379" s="40" t="str">
        <f aca="false">IF(D379&lt;&gt;"",D379,IF(COUNT(E379:I379)&gt;0,SUM(E379:I379),""))</f>
        <v/>
      </c>
      <c r="P379" s="8" t="str">
        <f aca="false">IF(A379="","",YEAR(A379)&amp;"-"&amp;RIGHT("0"&amp;MONTH(A379),2))</f>
        <v/>
      </c>
      <c r="Q379" s="41" t="str">
        <f aca="false">IF(OR(A379="",C379=""),"",C379*IFERROR(INDEX(Paramètres!$D$8:$D$17,MATCH(B379,Paramètres!$A$8:$A$17,0)),0))</f>
        <v/>
      </c>
    </row>
    <row r="380" customFormat="false" ht="19.5" hidden="false" customHeight="true" outlineLevel="0" collapsed="false">
      <c r="A380" s="7"/>
      <c r="B380" s="35"/>
      <c r="C380" s="36"/>
      <c r="D380" s="37"/>
      <c r="E380" s="37"/>
      <c r="F380" s="37"/>
      <c r="G380" s="37"/>
      <c r="H380" s="37"/>
      <c r="I380" s="37"/>
      <c r="J380" s="38"/>
      <c r="K380" s="35"/>
      <c r="L380" s="39"/>
      <c r="M380" s="39"/>
      <c r="N380" s="35"/>
      <c r="O380" s="40" t="str">
        <f aca="false">IF(D380&lt;&gt;"",D380,IF(COUNT(E380:I380)&gt;0,SUM(E380:I380),""))</f>
        <v/>
      </c>
      <c r="P380" s="8" t="str">
        <f aca="false">IF(A380="","",YEAR(A380)&amp;"-"&amp;RIGHT("0"&amp;MONTH(A380),2))</f>
        <v/>
      </c>
      <c r="Q380" s="41" t="str">
        <f aca="false">IF(OR(A380="",C380=""),"",C380*IFERROR(INDEX(Paramètres!$D$8:$D$17,MATCH(B380,Paramètres!$A$8:$A$17,0)),0))</f>
        <v/>
      </c>
    </row>
    <row r="381" customFormat="false" ht="19.5" hidden="false" customHeight="true" outlineLevel="0" collapsed="false">
      <c r="A381" s="7"/>
      <c r="B381" s="35"/>
      <c r="C381" s="36"/>
      <c r="D381" s="37"/>
      <c r="E381" s="37"/>
      <c r="F381" s="37"/>
      <c r="G381" s="37"/>
      <c r="H381" s="37"/>
      <c r="I381" s="37"/>
      <c r="J381" s="38"/>
      <c r="K381" s="35"/>
      <c r="L381" s="39"/>
      <c r="M381" s="39"/>
      <c r="N381" s="35"/>
      <c r="O381" s="40" t="str">
        <f aca="false">IF(D381&lt;&gt;"",D381,IF(COUNT(E381:I381)&gt;0,SUM(E381:I381),""))</f>
        <v/>
      </c>
      <c r="P381" s="8" t="str">
        <f aca="false">IF(A381="","",YEAR(A381)&amp;"-"&amp;RIGHT("0"&amp;MONTH(A381),2))</f>
        <v/>
      </c>
      <c r="Q381" s="41" t="str">
        <f aca="false">IF(OR(A381="",C381=""),"",C381*IFERROR(INDEX(Paramètres!$D$8:$D$17,MATCH(B381,Paramètres!$A$8:$A$17,0)),0))</f>
        <v/>
      </c>
    </row>
    <row r="382" customFormat="false" ht="19.5" hidden="false" customHeight="true" outlineLevel="0" collapsed="false">
      <c r="A382" s="7"/>
      <c r="B382" s="35"/>
      <c r="C382" s="36"/>
      <c r="D382" s="37"/>
      <c r="E382" s="37"/>
      <c r="F382" s="37"/>
      <c r="G382" s="37"/>
      <c r="H382" s="37"/>
      <c r="I382" s="37"/>
      <c r="J382" s="38"/>
      <c r="K382" s="35"/>
      <c r="L382" s="39"/>
      <c r="M382" s="39"/>
      <c r="N382" s="35"/>
      <c r="O382" s="40" t="str">
        <f aca="false">IF(D382&lt;&gt;"",D382,IF(COUNT(E382:I382)&gt;0,SUM(E382:I382),""))</f>
        <v/>
      </c>
      <c r="P382" s="8" t="str">
        <f aca="false">IF(A382="","",YEAR(A382)&amp;"-"&amp;RIGHT("0"&amp;MONTH(A382),2))</f>
        <v/>
      </c>
      <c r="Q382" s="41" t="str">
        <f aca="false">IF(OR(A382="",C382=""),"",C382*IFERROR(INDEX(Paramètres!$D$8:$D$17,MATCH(B382,Paramètres!$A$8:$A$17,0)),0))</f>
        <v/>
      </c>
    </row>
    <row r="383" customFormat="false" ht="19.5" hidden="false" customHeight="true" outlineLevel="0" collapsed="false">
      <c r="A383" s="7"/>
      <c r="B383" s="35"/>
      <c r="C383" s="36"/>
      <c r="D383" s="37"/>
      <c r="E383" s="37"/>
      <c r="F383" s="37"/>
      <c r="G383" s="37"/>
      <c r="H383" s="37"/>
      <c r="I383" s="37"/>
      <c r="J383" s="38"/>
      <c r="K383" s="35"/>
      <c r="L383" s="39"/>
      <c r="M383" s="39"/>
      <c r="N383" s="35"/>
      <c r="O383" s="40" t="str">
        <f aca="false">IF(D383&lt;&gt;"",D383,IF(COUNT(E383:I383)&gt;0,SUM(E383:I383),""))</f>
        <v/>
      </c>
      <c r="P383" s="8" t="str">
        <f aca="false">IF(A383="","",YEAR(A383)&amp;"-"&amp;RIGHT("0"&amp;MONTH(A383),2))</f>
        <v/>
      </c>
      <c r="Q383" s="41" t="str">
        <f aca="false">IF(OR(A383="",C383=""),"",C383*IFERROR(INDEX(Paramètres!$D$8:$D$17,MATCH(B383,Paramètres!$A$8:$A$17,0)),0))</f>
        <v/>
      </c>
    </row>
    <row r="384" customFormat="false" ht="19.5" hidden="false" customHeight="true" outlineLevel="0" collapsed="false">
      <c r="A384" s="7"/>
      <c r="B384" s="35"/>
      <c r="C384" s="36"/>
      <c r="D384" s="37"/>
      <c r="E384" s="37"/>
      <c r="F384" s="37"/>
      <c r="G384" s="37"/>
      <c r="H384" s="37"/>
      <c r="I384" s="37"/>
      <c r="J384" s="38"/>
      <c r="K384" s="35"/>
      <c r="L384" s="39"/>
      <c r="M384" s="39"/>
      <c r="N384" s="35"/>
      <c r="O384" s="40" t="str">
        <f aca="false">IF(D384&lt;&gt;"",D384,IF(COUNT(E384:I384)&gt;0,SUM(E384:I384),""))</f>
        <v/>
      </c>
      <c r="P384" s="8" t="str">
        <f aca="false">IF(A384="","",YEAR(A384)&amp;"-"&amp;RIGHT("0"&amp;MONTH(A384),2))</f>
        <v/>
      </c>
      <c r="Q384" s="41" t="str">
        <f aca="false">IF(OR(A384="",C384=""),"",C384*IFERROR(INDEX(Paramètres!$D$8:$D$17,MATCH(B384,Paramètres!$A$8:$A$17,0)),0))</f>
        <v/>
      </c>
    </row>
    <row r="385" customFormat="false" ht="19.5" hidden="false" customHeight="true" outlineLevel="0" collapsed="false">
      <c r="A385" s="7"/>
      <c r="B385" s="35"/>
      <c r="C385" s="36"/>
      <c r="D385" s="37"/>
      <c r="E385" s="37"/>
      <c r="F385" s="37"/>
      <c r="G385" s="37"/>
      <c r="H385" s="37"/>
      <c r="I385" s="37"/>
      <c r="J385" s="38"/>
      <c r="K385" s="35"/>
      <c r="L385" s="39"/>
      <c r="M385" s="39"/>
      <c r="N385" s="35"/>
      <c r="O385" s="40" t="str">
        <f aca="false">IF(D385&lt;&gt;"",D385,IF(COUNT(E385:I385)&gt;0,SUM(E385:I385),""))</f>
        <v/>
      </c>
      <c r="P385" s="8" t="str">
        <f aca="false">IF(A385="","",YEAR(A385)&amp;"-"&amp;RIGHT("0"&amp;MONTH(A385),2))</f>
        <v/>
      </c>
      <c r="Q385" s="41" t="str">
        <f aca="false">IF(OR(A385="",C385=""),"",C385*IFERROR(INDEX(Paramètres!$D$8:$D$17,MATCH(B385,Paramètres!$A$8:$A$17,0)),0))</f>
        <v/>
      </c>
    </row>
    <row r="386" customFormat="false" ht="19.5" hidden="false" customHeight="true" outlineLevel="0" collapsed="false">
      <c r="A386" s="7"/>
      <c r="B386" s="35"/>
      <c r="C386" s="36"/>
      <c r="D386" s="37"/>
      <c r="E386" s="37"/>
      <c r="F386" s="37"/>
      <c r="G386" s="37"/>
      <c r="H386" s="37"/>
      <c r="I386" s="37"/>
      <c r="J386" s="38"/>
      <c r="K386" s="35"/>
      <c r="L386" s="39"/>
      <c r="M386" s="39"/>
      <c r="N386" s="35"/>
      <c r="O386" s="40" t="str">
        <f aca="false">IF(D386&lt;&gt;"",D386,IF(COUNT(E386:I386)&gt;0,SUM(E386:I386),""))</f>
        <v/>
      </c>
      <c r="P386" s="8" t="str">
        <f aca="false">IF(A386="","",YEAR(A386)&amp;"-"&amp;RIGHT("0"&amp;MONTH(A386),2))</f>
        <v/>
      </c>
      <c r="Q386" s="41" t="str">
        <f aca="false">IF(OR(A386="",C386=""),"",C386*IFERROR(INDEX(Paramètres!$D$8:$D$17,MATCH(B386,Paramètres!$A$8:$A$17,0)),0))</f>
        <v/>
      </c>
    </row>
    <row r="387" customFormat="false" ht="19.5" hidden="false" customHeight="true" outlineLevel="0" collapsed="false">
      <c r="A387" s="7"/>
      <c r="B387" s="35"/>
      <c r="C387" s="36"/>
      <c r="D387" s="37"/>
      <c r="E387" s="37"/>
      <c r="F387" s="37"/>
      <c r="G387" s="37"/>
      <c r="H387" s="37"/>
      <c r="I387" s="37"/>
      <c r="J387" s="38"/>
      <c r="K387" s="35"/>
      <c r="L387" s="39"/>
      <c r="M387" s="39"/>
      <c r="N387" s="35"/>
      <c r="O387" s="40" t="str">
        <f aca="false">IF(D387&lt;&gt;"",D387,IF(COUNT(E387:I387)&gt;0,SUM(E387:I387),""))</f>
        <v/>
      </c>
      <c r="P387" s="8" t="str">
        <f aca="false">IF(A387="","",YEAR(A387)&amp;"-"&amp;RIGHT("0"&amp;MONTH(A387),2))</f>
        <v/>
      </c>
      <c r="Q387" s="41" t="str">
        <f aca="false">IF(OR(A387="",C387=""),"",C387*IFERROR(INDEX(Paramètres!$D$8:$D$17,MATCH(B387,Paramètres!$A$8:$A$17,0)),0))</f>
        <v/>
      </c>
    </row>
    <row r="388" customFormat="false" ht="19.5" hidden="false" customHeight="true" outlineLevel="0" collapsed="false">
      <c r="A388" s="7"/>
      <c r="B388" s="35"/>
      <c r="C388" s="36"/>
      <c r="D388" s="37"/>
      <c r="E388" s="37"/>
      <c r="F388" s="37"/>
      <c r="G388" s="37"/>
      <c r="H388" s="37"/>
      <c r="I388" s="37"/>
      <c r="J388" s="38"/>
      <c r="K388" s="35"/>
      <c r="L388" s="39"/>
      <c r="M388" s="39"/>
      <c r="N388" s="35"/>
      <c r="O388" s="40" t="str">
        <f aca="false">IF(D388&lt;&gt;"",D388,IF(COUNT(E388:I388)&gt;0,SUM(E388:I388),""))</f>
        <v/>
      </c>
      <c r="P388" s="8" t="str">
        <f aca="false">IF(A388="","",YEAR(A388)&amp;"-"&amp;RIGHT("0"&amp;MONTH(A388),2))</f>
        <v/>
      </c>
      <c r="Q388" s="41" t="str">
        <f aca="false">IF(OR(A388="",C388=""),"",C388*IFERROR(INDEX(Paramètres!$D$8:$D$17,MATCH(B388,Paramètres!$A$8:$A$17,0)),0))</f>
        <v/>
      </c>
    </row>
    <row r="389" customFormat="false" ht="19.5" hidden="false" customHeight="true" outlineLevel="0" collapsed="false">
      <c r="A389" s="7"/>
      <c r="B389" s="35"/>
      <c r="C389" s="36"/>
      <c r="D389" s="37"/>
      <c r="E389" s="37"/>
      <c r="F389" s="37"/>
      <c r="G389" s="37"/>
      <c r="H389" s="37"/>
      <c r="I389" s="37"/>
      <c r="J389" s="38"/>
      <c r="K389" s="35"/>
      <c r="L389" s="39"/>
      <c r="M389" s="39"/>
      <c r="N389" s="35"/>
      <c r="O389" s="40" t="str">
        <f aca="false">IF(D389&lt;&gt;"",D389,IF(COUNT(E389:I389)&gt;0,SUM(E389:I389),""))</f>
        <v/>
      </c>
      <c r="P389" s="8" t="str">
        <f aca="false">IF(A389="","",YEAR(A389)&amp;"-"&amp;RIGHT("0"&amp;MONTH(A389),2))</f>
        <v/>
      </c>
      <c r="Q389" s="41" t="str">
        <f aca="false">IF(OR(A389="",C389=""),"",C389*IFERROR(INDEX(Paramètres!$D$8:$D$17,MATCH(B389,Paramètres!$A$8:$A$17,0)),0))</f>
        <v/>
      </c>
    </row>
    <row r="390" customFormat="false" ht="19.5" hidden="false" customHeight="true" outlineLevel="0" collapsed="false">
      <c r="A390" s="7"/>
      <c r="B390" s="35"/>
      <c r="C390" s="36"/>
      <c r="D390" s="37"/>
      <c r="E390" s="37"/>
      <c r="F390" s="37"/>
      <c r="G390" s="37"/>
      <c r="H390" s="37"/>
      <c r="I390" s="37"/>
      <c r="J390" s="38"/>
      <c r="K390" s="35"/>
      <c r="L390" s="39"/>
      <c r="M390" s="39"/>
      <c r="N390" s="35"/>
      <c r="O390" s="40" t="str">
        <f aca="false">IF(D390&lt;&gt;"",D390,IF(COUNT(E390:I390)&gt;0,SUM(E390:I390),""))</f>
        <v/>
      </c>
      <c r="P390" s="8" t="str">
        <f aca="false">IF(A390="","",YEAR(A390)&amp;"-"&amp;RIGHT("0"&amp;MONTH(A390),2))</f>
        <v/>
      </c>
      <c r="Q390" s="41" t="str">
        <f aca="false">IF(OR(A390="",C390=""),"",C390*IFERROR(INDEX(Paramètres!$D$8:$D$17,MATCH(B390,Paramètres!$A$8:$A$17,0)),0))</f>
        <v/>
      </c>
    </row>
    <row r="391" customFormat="false" ht="19.5" hidden="false" customHeight="true" outlineLevel="0" collapsed="false">
      <c r="A391" s="7"/>
      <c r="B391" s="35"/>
      <c r="C391" s="36"/>
      <c r="D391" s="37"/>
      <c r="E391" s="37"/>
      <c r="F391" s="37"/>
      <c r="G391" s="37"/>
      <c r="H391" s="37"/>
      <c r="I391" s="37"/>
      <c r="J391" s="38"/>
      <c r="K391" s="35"/>
      <c r="L391" s="39"/>
      <c r="M391" s="39"/>
      <c r="N391" s="35"/>
      <c r="O391" s="40" t="str">
        <f aca="false">IF(D391&lt;&gt;"",D391,IF(COUNT(E391:I391)&gt;0,SUM(E391:I391),""))</f>
        <v/>
      </c>
      <c r="P391" s="8" t="str">
        <f aca="false">IF(A391="","",YEAR(A391)&amp;"-"&amp;RIGHT("0"&amp;MONTH(A391),2))</f>
        <v/>
      </c>
      <c r="Q391" s="41" t="str">
        <f aca="false">IF(OR(A391="",C391=""),"",C391*IFERROR(INDEX(Paramètres!$D$8:$D$17,MATCH(B391,Paramètres!$A$8:$A$17,0)),0))</f>
        <v/>
      </c>
    </row>
    <row r="392" customFormat="false" ht="19.5" hidden="false" customHeight="true" outlineLevel="0" collapsed="false">
      <c r="A392" s="7"/>
      <c r="B392" s="35"/>
      <c r="C392" s="36"/>
      <c r="D392" s="37"/>
      <c r="E392" s="37"/>
      <c r="F392" s="37"/>
      <c r="G392" s="37"/>
      <c r="H392" s="37"/>
      <c r="I392" s="37"/>
      <c r="J392" s="38"/>
      <c r="K392" s="35"/>
      <c r="L392" s="39"/>
      <c r="M392" s="39"/>
      <c r="N392" s="35"/>
      <c r="O392" s="40" t="str">
        <f aca="false">IF(D392&lt;&gt;"",D392,IF(COUNT(E392:I392)&gt;0,SUM(E392:I392),""))</f>
        <v/>
      </c>
      <c r="P392" s="8" t="str">
        <f aca="false">IF(A392="","",YEAR(A392)&amp;"-"&amp;RIGHT("0"&amp;MONTH(A392),2))</f>
        <v/>
      </c>
      <c r="Q392" s="41" t="str">
        <f aca="false">IF(OR(A392="",C392=""),"",C392*IFERROR(INDEX(Paramètres!$D$8:$D$17,MATCH(B392,Paramètres!$A$8:$A$17,0)),0))</f>
        <v/>
      </c>
    </row>
    <row r="393" customFormat="false" ht="19.5" hidden="false" customHeight="true" outlineLevel="0" collapsed="false">
      <c r="A393" s="7"/>
      <c r="B393" s="35"/>
      <c r="C393" s="36"/>
      <c r="D393" s="37"/>
      <c r="E393" s="37"/>
      <c r="F393" s="37"/>
      <c r="G393" s="37"/>
      <c r="H393" s="37"/>
      <c r="I393" s="37"/>
      <c r="J393" s="38"/>
      <c r="K393" s="35"/>
      <c r="L393" s="39"/>
      <c r="M393" s="39"/>
      <c r="N393" s="35"/>
      <c r="O393" s="40" t="str">
        <f aca="false">IF(D393&lt;&gt;"",D393,IF(COUNT(E393:I393)&gt;0,SUM(E393:I393),""))</f>
        <v/>
      </c>
      <c r="P393" s="8" t="str">
        <f aca="false">IF(A393="","",YEAR(A393)&amp;"-"&amp;RIGHT("0"&amp;MONTH(A393),2))</f>
        <v/>
      </c>
      <c r="Q393" s="41" t="str">
        <f aca="false">IF(OR(A393="",C393=""),"",C393*IFERROR(INDEX(Paramètres!$D$8:$D$17,MATCH(B393,Paramètres!$A$8:$A$17,0)),0))</f>
        <v/>
      </c>
    </row>
    <row r="394" customFormat="false" ht="19.5" hidden="false" customHeight="true" outlineLevel="0" collapsed="false">
      <c r="A394" s="7"/>
      <c r="B394" s="35"/>
      <c r="C394" s="36"/>
      <c r="D394" s="37"/>
      <c r="E394" s="37"/>
      <c r="F394" s="37"/>
      <c r="G394" s="37"/>
      <c r="H394" s="37"/>
      <c r="I394" s="37"/>
      <c r="J394" s="38"/>
      <c r="K394" s="35"/>
      <c r="L394" s="39"/>
      <c r="M394" s="39"/>
      <c r="N394" s="35"/>
      <c r="O394" s="40" t="str">
        <f aca="false">IF(D394&lt;&gt;"",D394,IF(COUNT(E394:I394)&gt;0,SUM(E394:I394),""))</f>
        <v/>
      </c>
      <c r="P394" s="8" t="str">
        <f aca="false">IF(A394="","",YEAR(A394)&amp;"-"&amp;RIGHT("0"&amp;MONTH(A394),2))</f>
        <v/>
      </c>
      <c r="Q394" s="41" t="str">
        <f aca="false">IF(OR(A394="",C394=""),"",C394*IFERROR(INDEX(Paramètres!$D$8:$D$17,MATCH(B394,Paramètres!$A$8:$A$17,0)),0))</f>
        <v/>
      </c>
    </row>
    <row r="395" customFormat="false" ht="19.5" hidden="false" customHeight="true" outlineLevel="0" collapsed="false">
      <c r="A395" s="7"/>
      <c r="B395" s="35"/>
      <c r="C395" s="36"/>
      <c r="D395" s="37"/>
      <c r="E395" s="37"/>
      <c r="F395" s="37"/>
      <c r="G395" s="37"/>
      <c r="H395" s="37"/>
      <c r="I395" s="37"/>
      <c r="J395" s="38"/>
      <c r="K395" s="35"/>
      <c r="L395" s="39"/>
      <c r="M395" s="39"/>
      <c r="N395" s="35"/>
      <c r="O395" s="40" t="str">
        <f aca="false">IF(D395&lt;&gt;"",D395,IF(COUNT(E395:I395)&gt;0,SUM(E395:I395),""))</f>
        <v/>
      </c>
      <c r="P395" s="8" t="str">
        <f aca="false">IF(A395="","",YEAR(A395)&amp;"-"&amp;RIGHT("0"&amp;MONTH(A395),2))</f>
        <v/>
      </c>
      <c r="Q395" s="41" t="str">
        <f aca="false">IF(OR(A395="",C395=""),"",C395*IFERROR(INDEX(Paramètres!$D$8:$D$17,MATCH(B395,Paramètres!$A$8:$A$17,0)),0))</f>
        <v/>
      </c>
    </row>
    <row r="396" customFormat="false" ht="19.5" hidden="false" customHeight="true" outlineLevel="0" collapsed="false">
      <c r="A396" s="7"/>
      <c r="B396" s="35"/>
      <c r="C396" s="36"/>
      <c r="D396" s="37"/>
      <c r="E396" s="37"/>
      <c r="F396" s="37"/>
      <c r="G396" s="37"/>
      <c r="H396" s="37"/>
      <c r="I396" s="37"/>
      <c r="J396" s="38"/>
      <c r="K396" s="35"/>
      <c r="L396" s="39"/>
      <c r="M396" s="39"/>
      <c r="N396" s="35"/>
      <c r="O396" s="40" t="str">
        <f aca="false">IF(D396&lt;&gt;"",D396,IF(COUNT(E396:I396)&gt;0,SUM(E396:I396),""))</f>
        <v/>
      </c>
      <c r="P396" s="8" t="str">
        <f aca="false">IF(A396="","",YEAR(A396)&amp;"-"&amp;RIGHT("0"&amp;MONTH(A396),2))</f>
        <v/>
      </c>
      <c r="Q396" s="41" t="str">
        <f aca="false">IF(OR(A396="",C396=""),"",C396*IFERROR(INDEX(Paramètres!$D$8:$D$17,MATCH(B396,Paramètres!$A$8:$A$17,0)),0))</f>
        <v/>
      </c>
    </row>
    <row r="397" customFormat="false" ht="19.5" hidden="false" customHeight="true" outlineLevel="0" collapsed="false">
      <c r="A397" s="7"/>
      <c r="B397" s="35"/>
      <c r="C397" s="36"/>
      <c r="D397" s="37"/>
      <c r="E397" s="37"/>
      <c r="F397" s="37"/>
      <c r="G397" s="37"/>
      <c r="H397" s="37"/>
      <c r="I397" s="37"/>
      <c r="J397" s="38"/>
      <c r="K397" s="35"/>
      <c r="L397" s="39"/>
      <c r="M397" s="39"/>
      <c r="N397" s="35"/>
      <c r="O397" s="40" t="str">
        <f aca="false">IF(D397&lt;&gt;"",D397,IF(COUNT(E397:I397)&gt;0,SUM(E397:I397),""))</f>
        <v/>
      </c>
      <c r="P397" s="8" t="str">
        <f aca="false">IF(A397="","",YEAR(A397)&amp;"-"&amp;RIGHT("0"&amp;MONTH(A397),2))</f>
        <v/>
      </c>
      <c r="Q397" s="41" t="str">
        <f aca="false">IF(OR(A397="",C397=""),"",C397*IFERROR(INDEX(Paramètres!$D$8:$D$17,MATCH(B397,Paramètres!$A$8:$A$17,0)),0))</f>
        <v/>
      </c>
    </row>
    <row r="398" customFormat="false" ht="19.5" hidden="false" customHeight="true" outlineLevel="0" collapsed="false">
      <c r="A398" s="7"/>
      <c r="B398" s="35"/>
      <c r="C398" s="36"/>
      <c r="D398" s="37"/>
      <c r="E398" s="37"/>
      <c r="F398" s="37"/>
      <c r="G398" s="37"/>
      <c r="H398" s="37"/>
      <c r="I398" s="37"/>
      <c r="J398" s="38"/>
      <c r="K398" s="35"/>
      <c r="L398" s="39"/>
      <c r="M398" s="39"/>
      <c r="N398" s="35"/>
      <c r="O398" s="40" t="str">
        <f aca="false">IF(D398&lt;&gt;"",D398,IF(COUNT(E398:I398)&gt;0,SUM(E398:I398),""))</f>
        <v/>
      </c>
      <c r="P398" s="8" t="str">
        <f aca="false">IF(A398="","",YEAR(A398)&amp;"-"&amp;RIGHT("0"&amp;MONTH(A398),2))</f>
        <v/>
      </c>
      <c r="Q398" s="41" t="str">
        <f aca="false">IF(OR(A398="",C398=""),"",C398*IFERROR(INDEX(Paramètres!$D$8:$D$17,MATCH(B398,Paramètres!$A$8:$A$17,0)),0))</f>
        <v/>
      </c>
    </row>
    <row r="399" customFormat="false" ht="19.5" hidden="false" customHeight="true" outlineLevel="0" collapsed="false">
      <c r="A399" s="7"/>
      <c r="B399" s="35"/>
      <c r="C399" s="36"/>
      <c r="D399" s="37"/>
      <c r="E399" s="37"/>
      <c r="F399" s="37"/>
      <c r="G399" s="37"/>
      <c r="H399" s="37"/>
      <c r="I399" s="37"/>
      <c r="J399" s="38"/>
      <c r="K399" s="35"/>
      <c r="L399" s="39"/>
      <c r="M399" s="39"/>
      <c r="N399" s="35"/>
      <c r="O399" s="40" t="str">
        <f aca="false">IF(D399&lt;&gt;"",D399,IF(COUNT(E399:I399)&gt;0,SUM(E399:I399),""))</f>
        <v/>
      </c>
      <c r="P399" s="8" t="str">
        <f aca="false">IF(A399="","",YEAR(A399)&amp;"-"&amp;RIGHT("0"&amp;MONTH(A399),2))</f>
        <v/>
      </c>
      <c r="Q399" s="41" t="str">
        <f aca="false">IF(OR(A399="",C399=""),"",C399*IFERROR(INDEX(Paramètres!$D$8:$D$17,MATCH(B399,Paramètres!$A$8:$A$17,0)),0))</f>
        <v/>
      </c>
    </row>
    <row r="400" customFormat="false" ht="19.5" hidden="false" customHeight="true" outlineLevel="0" collapsed="false">
      <c r="A400" s="7"/>
      <c r="B400" s="35"/>
      <c r="C400" s="36"/>
      <c r="D400" s="37"/>
      <c r="E400" s="37"/>
      <c r="F400" s="37"/>
      <c r="G400" s="37"/>
      <c r="H400" s="37"/>
      <c r="I400" s="37"/>
      <c r="J400" s="38"/>
      <c r="K400" s="35"/>
      <c r="L400" s="39"/>
      <c r="M400" s="39"/>
      <c r="N400" s="35"/>
      <c r="O400" s="40" t="str">
        <f aca="false">IF(D400&lt;&gt;"",D400,IF(COUNT(E400:I400)&gt;0,SUM(E400:I400),""))</f>
        <v/>
      </c>
      <c r="P400" s="8" t="str">
        <f aca="false">IF(A400="","",YEAR(A400)&amp;"-"&amp;RIGHT("0"&amp;MONTH(A400),2))</f>
        <v/>
      </c>
      <c r="Q400" s="41" t="str">
        <f aca="false">IF(OR(A400="",C400=""),"",C400*IFERROR(INDEX(Paramètres!$D$8:$D$17,MATCH(B400,Paramètres!$A$8:$A$17,0)),0))</f>
        <v/>
      </c>
    </row>
    <row r="401" customFormat="false" ht="19.5" hidden="false" customHeight="true" outlineLevel="0" collapsed="false">
      <c r="A401" s="7"/>
      <c r="B401" s="35"/>
      <c r="C401" s="36"/>
      <c r="D401" s="37"/>
      <c r="E401" s="37"/>
      <c r="F401" s="37"/>
      <c r="G401" s="37"/>
      <c r="H401" s="37"/>
      <c r="I401" s="37"/>
      <c r="J401" s="38"/>
      <c r="K401" s="35"/>
      <c r="L401" s="39"/>
      <c r="M401" s="39"/>
      <c r="N401" s="35"/>
      <c r="O401" s="40" t="str">
        <f aca="false">IF(D401&lt;&gt;"",D401,IF(COUNT(E401:I401)&gt;0,SUM(E401:I401),""))</f>
        <v/>
      </c>
      <c r="P401" s="8" t="str">
        <f aca="false">IF(A401="","",YEAR(A401)&amp;"-"&amp;RIGHT("0"&amp;MONTH(A401),2))</f>
        <v/>
      </c>
      <c r="Q401" s="41" t="str">
        <f aca="false">IF(OR(A401="",C401=""),"",C401*IFERROR(INDEX(Paramètres!$D$8:$D$17,MATCH(B401,Paramètres!$A$8:$A$17,0)),0))</f>
        <v/>
      </c>
    </row>
    <row r="402" customFormat="false" ht="19.5" hidden="false" customHeight="true" outlineLevel="0" collapsed="false">
      <c r="A402" s="7"/>
      <c r="B402" s="35"/>
      <c r="C402" s="36"/>
      <c r="D402" s="37"/>
      <c r="E402" s="37"/>
      <c r="F402" s="37"/>
      <c r="G402" s="37"/>
      <c r="H402" s="37"/>
      <c r="I402" s="37"/>
      <c r="J402" s="38"/>
      <c r="K402" s="35"/>
      <c r="L402" s="39"/>
      <c r="M402" s="39"/>
      <c r="N402" s="35"/>
      <c r="O402" s="40" t="str">
        <f aca="false">IF(D402&lt;&gt;"",D402,IF(COUNT(E402:I402)&gt;0,SUM(E402:I402),""))</f>
        <v/>
      </c>
      <c r="P402" s="8" t="str">
        <f aca="false">IF(A402="","",YEAR(A402)&amp;"-"&amp;RIGHT("0"&amp;MONTH(A402),2))</f>
        <v/>
      </c>
      <c r="Q402" s="41" t="str">
        <f aca="false">IF(OR(A402="",C402=""),"",C402*IFERROR(INDEX(Paramètres!$D$8:$D$17,MATCH(B402,Paramètres!$A$8:$A$17,0)),0))</f>
        <v/>
      </c>
    </row>
    <row r="403" customFormat="false" ht="19.5" hidden="false" customHeight="true" outlineLevel="0" collapsed="false">
      <c r="A403" s="7"/>
      <c r="B403" s="35"/>
      <c r="C403" s="36"/>
      <c r="D403" s="37"/>
      <c r="E403" s="37"/>
      <c r="F403" s="37"/>
      <c r="G403" s="37"/>
      <c r="H403" s="37"/>
      <c r="I403" s="37"/>
      <c r="J403" s="38"/>
      <c r="K403" s="35"/>
      <c r="L403" s="39"/>
      <c r="M403" s="39"/>
      <c r="N403" s="35"/>
      <c r="O403" s="40" t="str">
        <f aca="false">IF(D403&lt;&gt;"",D403,IF(COUNT(E403:I403)&gt;0,SUM(E403:I403),""))</f>
        <v/>
      </c>
      <c r="P403" s="8" t="str">
        <f aca="false">IF(A403="","",YEAR(A403)&amp;"-"&amp;RIGHT("0"&amp;MONTH(A403),2))</f>
        <v/>
      </c>
      <c r="Q403" s="41" t="str">
        <f aca="false">IF(OR(A403="",C403=""),"",C403*IFERROR(INDEX(Paramètres!$D$8:$D$17,MATCH(B403,Paramètres!$A$8:$A$17,0)),0))</f>
        <v/>
      </c>
    </row>
    <row r="404" customFormat="false" ht="19.5" hidden="false" customHeight="true" outlineLevel="0" collapsed="false">
      <c r="A404" s="7"/>
      <c r="B404" s="35"/>
      <c r="C404" s="36"/>
      <c r="D404" s="37"/>
      <c r="E404" s="37"/>
      <c r="F404" s="37"/>
      <c r="G404" s="37"/>
      <c r="H404" s="37"/>
      <c r="I404" s="37"/>
      <c r="J404" s="38"/>
      <c r="K404" s="35"/>
      <c r="L404" s="39"/>
      <c r="M404" s="39"/>
      <c r="N404" s="35"/>
      <c r="O404" s="40" t="str">
        <f aca="false">IF(D404&lt;&gt;"",D404,IF(COUNT(E404:I404)&gt;0,SUM(E404:I404),""))</f>
        <v/>
      </c>
      <c r="P404" s="8" t="str">
        <f aca="false">IF(A404="","",YEAR(A404)&amp;"-"&amp;RIGHT("0"&amp;MONTH(A404),2))</f>
        <v/>
      </c>
      <c r="Q404" s="41" t="str">
        <f aca="false">IF(OR(A404="",C404=""),"",C404*IFERROR(INDEX(Paramètres!$D$8:$D$17,MATCH(B404,Paramètres!$A$8:$A$17,0)),0))</f>
        <v/>
      </c>
    </row>
    <row r="405" customFormat="false" ht="19.5" hidden="false" customHeight="true" outlineLevel="0" collapsed="false">
      <c r="A405" s="7"/>
      <c r="B405" s="35"/>
      <c r="C405" s="36"/>
      <c r="D405" s="37"/>
      <c r="E405" s="37"/>
      <c r="F405" s="37"/>
      <c r="G405" s="37"/>
      <c r="H405" s="37"/>
      <c r="I405" s="37"/>
      <c r="J405" s="38"/>
      <c r="K405" s="35"/>
      <c r="L405" s="39"/>
      <c r="M405" s="39"/>
      <c r="N405" s="35"/>
      <c r="O405" s="40" t="str">
        <f aca="false">IF(D405&lt;&gt;"",D405,IF(COUNT(E405:I405)&gt;0,SUM(E405:I405),""))</f>
        <v/>
      </c>
      <c r="P405" s="8" t="str">
        <f aca="false">IF(A405="","",YEAR(A405)&amp;"-"&amp;RIGHT("0"&amp;MONTH(A405),2))</f>
        <v/>
      </c>
      <c r="Q405" s="41" t="str">
        <f aca="false">IF(OR(A405="",C405=""),"",C405*IFERROR(INDEX(Paramètres!$D$8:$D$17,MATCH(B405,Paramètres!$A$8:$A$17,0)),0))</f>
        <v/>
      </c>
    </row>
    <row r="406" customFormat="false" ht="19.5" hidden="false" customHeight="true" outlineLevel="0" collapsed="false">
      <c r="A406" s="7"/>
      <c r="B406" s="35"/>
      <c r="C406" s="36"/>
      <c r="D406" s="37"/>
      <c r="E406" s="37"/>
      <c r="F406" s="37"/>
      <c r="G406" s="37"/>
      <c r="H406" s="37"/>
      <c r="I406" s="37"/>
      <c r="J406" s="38"/>
      <c r="K406" s="35"/>
      <c r="L406" s="39"/>
      <c r="M406" s="39"/>
      <c r="N406" s="35"/>
      <c r="O406" s="40" t="str">
        <f aca="false">IF(D406&lt;&gt;"",D406,IF(COUNT(E406:I406)&gt;0,SUM(E406:I406),""))</f>
        <v/>
      </c>
      <c r="P406" s="8" t="str">
        <f aca="false">IF(A406="","",YEAR(A406)&amp;"-"&amp;RIGHT("0"&amp;MONTH(A406),2))</f>
        <v/>
      </c>
      <c r="Q406" s="41" t="str">
        <f aca="false">IF(OR(A406="",C406=""),"",C406*IFERROR(INDEX(Paramètres!$D$8:$D$17,MATCH(B406,Paramètres!$A$8:$A$17,0)),0))</f>
        <v/>
      </c>
    </row>
    <row r="407" customFormat="false" ht="19.5" hidden="false" customHeight="true" outlineLevel="0" collapsed="false">
      <c r="A407" s="7"/>
      <c r="B407" s="35"/>
      <c r="C407" s="36"/>
      <c r="D407" s="37"/>
      <c r="E407" s="37"/>
      <c r="F407" s="37"/>
      <c r="G407" s="37"/>
      <c r="H407" s="37"/>
      <c r="I407" s="37"/>
      <c r="J407" s="38"/>
      <c r="K407" s="35"/>
      <c r="L407" s="39"/>
      <c r="M407" s="39"/>
      <c r="N407" s="35"/>
      <c r="O407" s="40" t="str">
        <f aca="false">IF(D407&lt;&gt;"",D407,IF(COUNT(E407:I407)&gt;0,SUM(E407:I407),""))</f>
        <v/>
      </c>
      <c r="P407" s="8" t="str">
        <f aca="false">IF(A407="","",YEAR(A407)&amp;"-"&amp;RIGHT("0"&amp;MONTH(A407),2))</f>
        <v/>
      </c>
      <c r="Q407" s="41" t="str">
        <f aca="false">IF(OR(A407="",C407=""),"",C407*IFERROR(INDEX(Paramètres!$D$8:$D$17,MATCH(B407,Paramètres!$A$8:$A$17,0)),0))</f>
        <v/>
      </c>
    </row>
    <row r="408" customFormat="false" ht="19.5" hidden="false" customHeight="true" outlineLevel="0" collapsed="false">
      <c r="A408" s="7"/>
      <c r="B408" s="35"/>
      <c r="C408" s="36"/>
      <c r="D408" s="37"/>
      <c r="E408" s="37"/>
      <c r="F408" s="37"/>
      <c r="G408" s="37"/>
      <c r="H408" s="37"/>
      <c r="I408" s="37"/>
      <c r="J408" s="38"/>
      <c r="K408" s="35"/>
      <c r="L408" s="39"/>
      <c r="M408" s="39"/>
      <c r="N408" s="35"/>
      <c r="O408" s="40" t="str">
        <f aca="false">IF(D408&lt;&gt;"",D408,IF(COUNT(E408:I408)&gt;0,SUM(E408:I408),""))</f>
        <v/>
      </c>
      <c r="P408" s="8" t="str">
        <f aca="false">IF(A408="","",YEAR(A408)&amp;"-"&amp;RIGHT("0"&amp;MONTH(A408),2))</f>
        <v/>
      </c>
      <c r="Q408" s="41" t="str">
        <f aca="false">IF(OR(A408="",C408=""),"",C408*IFERROR(INDEX(Paramètres!$D$8:$D$17,MATCH(B408,Paramètres!$A$8:$A$17,0)),0))</f>
        <v/>
      </c>
    </row>
    <row r="409" customFormat="false" ht="19.5" hidden="false" customHeight="true" outlineLevel="0" collapsed="false">
      <c r="A409" s="7"/>
      <c r="B409" s="35"/>
      <c r="C409" s="36"/>
      <c r="D409" s="37"/>
      <c r="E409" s="37"/>
      <c r="F409" s="37"/>
      <c r="G409" s="37"/>
      <c r="H409" s="37"/>
      <c r="I409" s="37"/>
      <c r="J409" s="38"/>
      <c r="K409" s="35"/>
      <c r="L409" s="39"/>
      <c r="M409" s="39"/>
      <c r="N409" s="35"/>
      <c r="O409" s="40" t="str">
        <f aca="false">IF(D409&lt;&gt;"",D409,IF(COUNT(E409:I409)&gt;0,SUM(E409:I409),""))</f>
        <v/>
      </c>
      <c r="P409" s="8" t="str">
        <f aca="false">IF(A409="","",YEAR(A409)&amp;"-"&amp;RIGHT("0"&amp;MONTH(A409),2))</f>
        <v/>
      </c>
      <c r="Q409" s="41" t="str">
        <f aca="false">IF(OR(A409="",C409=""),"",C409*IFERROR(INDEX(Paramètres!$D$8:$D$17,MATCH(B409,Paramètres!$A$8:$A$17,0)),0))</f>
        <v/>
      </c>
    </row>
    <row r="410" customFormat="false" ht="19.5" hidden="false" customHeight="true" outlineLevel="0" collapsed="false">
      <c r="A410" s="7"/>
      <c r="B410" s="35"/>
      <c r="C410" s="36"/>
      <c r="D410" s="37"/>
      <c r="E410" s="37"/>
      <c r="F410" s="37"/>
      <c r="G410" s="37"/>
      <c r="H410" s="37"/>
      <c r="I410" s="37"/>
      <c r="J410" s="38"/>
      <c r="K410" s="35"/>
      <c r="L410" s="39"/>
      <c r="M410" s="39"/>
      <c r="N410" s="35"/>
      <c r="O410" s="40" t="str">
        <f aca="false">IF(D410&lt;&gt;"",D410,IF(COUNT(E410:I410)&gt;0,SUM(E410:I410),""))</f>
        <v/>
      </c>
      <c r="P410" s="8" t="str">
        <f aca="false">IF(A410="","",YEAR(A410)&amp;"-"&amp;RIGHT("0"&amp;MONTH(A410),2))</f>
        <v/>
      </c>
      <c r="Q410" s="41" t="str">
        <f aca="false">IF(OR(A410="",C410=""),"",C410*IFERROR(INDEX(Paramètres!$D$8:$D$17,MATCH(B410,Paramètres!$A$8:$A$17,0)),0))</f>
        <v/>
      </c>
    </row>
    <row r="411" customFormat="false" ht="19.5" hidden="false" customHeight="true" outlineLevel="0" collapsed="false">
      <c r="A411" s="7"/>
      <c r="B411" s="35"/>
      <c r="C411" s="36"/>
      <c r="D411" s="37"/>
      <c r="E411" s="37"/>
      <c r="F411" s="37"/>
      <c r="G411" s="37"/>
      <c r="H411" s="37"/>
      <c r="I411" s="37"/>
      <c r="J411" s="38"/>
      <c r="K411" s="35"/>
      <c r="L411" s="39"/>
      <c r="M411" s="39"/>
      <c r="N411" s="35"/>
      <c r="O411" s="40" t="str">
        <f aca="false">IF(D411&lt;&gt;"",D411,IF(COUNT(E411:I411)&gt;0,SUM(E411:I411),""))</f>
        <v/>
      </c>
      <c r="P411" s="8" t="str">
        <f aca="false">IF(A411="","",YEAR(A411)&amp;"-"&amp;RIGHT("0"&amp;MONTH(A411),2))</f>
        <v/>
      </c>
      <c r="Q411" s="41" t="str">
        <f aca="false">IF(OR(A411="",C411=""),"",C411*IFERROR(INDEX(Paramètres!$D$8:$D$17,MATCH(B411,Paramètres!$A$8:$A$17,0)),0))</f>
        <v/>
      </c>
    </row>
    <row r="412" customFormat="false" ht="19.5" hidden="false" customHeight="true" outlineLevel="0" collapsed="false">
      <c r="A412" s="7"/>
      <c r="B412" s="35"/>
      <c r="C412" s="36"/>
      <c r="D412" s="37"/>
      <c r="E412" s="37"/>
      <c r="F412" s="37"/>
      <c r="G412" s="37"/>
      <c r="H412" s="37"/>
      <c r="I412" s="37"/>
      <c r="J412" s="38"/>
      <c r="K412" s="35"/>
      <c r="L412" s="39"/>
      <c r="M412" s="39"/>
      <c r="N412" s="35"/>
      <c r="O412" s="40" t="str">
        <f aca="false">IF(D412&lt;&gt;"",D412,IF(COUNT(E412:I412)&gt;0,SUM(E412:I412),""))</f>
        <v/>
      </c>
      <c r="P412" s="8" t="str">
        <f aca="false">IF(A412="","",YEAR(A412)&amp;"-"&amp;RIGHT("0"&amp;MONTH(A412),2))</f>
        <v/>
      </c>
      <c r="Q412" s="41" t="str">
        <f aca="false">IF(OR(A412="",C412=""),"",C412*IFERROR(INDEX(Paramètres!$D$8:$D$17,MATCH(B412,Paramètres!$A$8:$A$17,0)),0))</f>
        <v/>
      </c>
    </row>
    <row r="413" customFormat="false" ht="19.5" hidden="false" customHeight="true" outlineLevel="0" collapsed="false">
      <c r="A413" s="7"/>
      <c r="B413" s="35"/>
      <c r="C413" s="36"/>
      <c r="D413" s="37"/>
      <c r="E413" s="37"/>
      <c r="F413" s="37"/>
      <c r="G413" s="37"/>
      <c r="H413" s="37"/>
      <c r="I413" s="37"/>
      <c r="J413" s="38"/>
      <c r="K413" s="35"/>
      <c r="L413" s="39"/>
      <c r="M413" s="39"/>
      <c r="N413" s="35"/>
      <c r="O413" s="40" t="str">
        <f aca="false">IF(D413&lt;&gt;"",D413,IF(COUNT(E413:I413)&gt;0,SUM(E413:I413),""))</f>
        <v/>
      </c>
      <c r="P413" s="8" t="str">
        <f aca="false">IF(A413="","",YEAR(A413)&amp;"-"&amp;RIGHT("0"&amp;MONTH(A413),2))</f>
        <v/>
      </c>
      <c r="Q413" s="41" t="str">
        <f aca="false">IF(OR(A413="",C413=""),"",C413*IFERROR(INDEX(Paramètres!$D$8:$D$17,MATCH(B413,Paramètres!$A$8:$A$17,0)),0))</f>
        <v/>
      </c>
    </row>
    <row r="414" customFormat="false" ht="19.5" hidden="false" customHeight="true" outlineLevel="0" collapsed="false">
      <c r="A414" s="7"/>
      <c r="B414" s="35"/>
      <c r="C414" s="36"/>
      <c r="D414" s="37"/>
      <c r="E414" s="37"/>
      <c r="F414" s="37"/>
      <c r="G414" s="37"/>
      <c r="H414" s="37"/>
      <c r="I414" s="37"/>
      <c r="J414" s="38"/>
      <c r="K414" s="35"/>
      <c r="L414" s="39"/>
      <c r="M414" s="39"/>
      <c r="N414" s="35"/>
      <c r="O414" s="40" t="str">
        <f aca="false">IF(D414&lt;&gt;"",D414,IF(COUNT(E414:I414)&gt;0,SUM(E414:I414),""))</f>
        <v/>
      </c>
      <c r="P414" s="8" t="str">
        <f aca="false">IF(A414="","",YEAR(A414)&amp;"-"&amp;RIGHT("0"&amp;MONTH(A414),2))</f>
        <v/>
      </c>
      <c r="Q414" s="41" t="str">
        <f aca="false">IF(OR(A414="",C414=""),"",C414*IFERROR(INDEX(Paramètres!$D$8:$D$17,MATCH(B414,Paramètres!$A$8:$A$17,0)),0))</f>
        <v/>
      </c>
    </row>
    <row r="415" customFormat="false" ht="19.5" hidden="false" customHeight="true" outlineLevel="0" collapsed="false">
      <c r="A415" s="7"/>
      <c r="B415" s="35"/>
      <c r="C415" s="36"/>
      <c r="D415" s="37"/>
      <c r="E415" s="37"/>
      <c r="F415" s="37"/>
      <c r="G415" s="37"/>
      <c r="H415" s="37"/>
      <c r="I415" s="37"/>
      <c r="J415" s="38"/>
      <c r="K415" s="35"/>
      <c r="L415" s="39"/>
      <c r="M415" s="39"/>
      <c r="N415" s="35"/>
      <c r="O415" s="40" t="str">
        <f aca="false">IF(D415&lt;&gt;"",D415,IF(COUNT(E415:I415)&gt;0,SUM(E415:I415),""))</f>
        <v/>
      </c>
      <c r="P415" s="8" t="str">
        <f aca="false">IF(A415="","",YEAR(A415)&amp;"-"&amp;RIGHT("0"&amp;MONTH(A415),2))</f>
        <v/>
      </c>
      <c r="Q415" s="41" t="str">
        <f aca="false">IF(OR(A415="",C415=""),"",C415*IFERROR(INDEX(Paramètres!$D$8:$D$17,MATCH(B415,Paramètres!$A$8:$A$17,0)),0))</f>
        <v/>
      </c>
    </row>
    <row r="416" customFormat="false" ht="19.5" hidden="false" customHeight="true" outlineLevel="0" collapsed="false">
      <c r="A416" s="7"/>
      <c r="B416" s="35"/>
      <c r="C416" s="36"/>
      <c r="D416" s="37"/>
      <c r="E416" s="37"/>
      <c r="F416" s="37"/>
      <c r="G416" s="37"/>
      <c r="H416" s="37"/>
      <c r="I416" s="37"/>
      <c r="J416" s="38"/>
      <c r="K416" s="35"/>
      <c r="L416" s="39"/>
      <c r="M416" s="39"/>
      <c r="N416" s="35"/>
      <c r="O416" s="40" t="str">
        <f aca="false">IF(D416&lt;&gt;"",D416,IF(COUNT(E416:I416)&gt;0,SUM(E416:I416),""))</f>
        <v/>
      </c>
      <c r="P416" s="8" t="str">
        <f aca="false">IF(A416="","",YEAR(A416)&amp;"-"&amp;RIGHT("0"&amp;MONTH(A416),2))</f>
        <v/>
      </c>
      <c r="Q416" s="41" t="str">
        <f aca="false">IF(OR(A416="",C416=""),"",C416*IFERROR(INDEX(Paramètres!$D$8:$D$17,MATCH(B416,Paramètres!$A$8:$A$17,0)),0))</f>
        <v/>
      </c>
    </row>
    <row r="417" customFormat="false" ht="19.5" hidden="false" customHeight="true" outlineLevel="0" collapsed="false">
      <c r="A417" s="7"/>
      <c r="B417" s="35"/>
      <c r="C417" s="36"/>
      <c r="D417" s="37"/>
      <c r="E417" s="37"/>
      <c r="F417" s="37"/>
      <c r="G417" s="37"/>
      <c r="H417" s="37"/>
      <c r="I417" s="37"/>
      <c r="J417" s="38"/>
      <c r="K417" s="35"/>
      <c r="L417" s="39"/>
      <c r="M417" s="39"/>
      <c r="N417" s="35"/>
      <c r="O417" s="40" t="str">
        <f aca="false">IF(D417&lt;&gt;"",D417,IF(COUNT(E417:I417)&gt;0,SUM(E417:I417),""))</f>
        <v/>
      </c>
      <c r="P417" s="8" t="str">
        <f aca="false">IF(A417="","",YEAR(A417)&amp;"-"&amp;RIGHT("0"&amp;MONTH(A417),2))</f>
        <v/>
      </c>
      <c r="Q417" s="41" t="str">
        <f aca="false">IF(OR(A417="",C417=""),"",C417*IFERROR(INDEX(Paramètres!$D$8:$D$17,MATCH(B417,Paramètres!$A$8:$A$17,0)),0))</f>
        <v/>
      </c>
    </row>
    <row r="418" customFormat="false" ht="19.5" hidden="false" customHeight="true" outlineLevel="0" collapsed="false">
      <c r="A418" s="7"/>
      <c r="B418" s="35"/>
      <c r="C418" s="36"/>
      <c r="D418" s="37"/>
      <c r="E418" s="37"/>
      <c r="F418" s="37"/>
      <c r="G418" s="37"/>
      <c r="H418" s="37"/>
      <c r="I418" s="37"/>
      <c r="J418" s="38"/>
      <c r="K418" s="35"/>
      <c r="L418" s="39"/>
      <c r="M418" s="39"/>
      <c r="N418" s="35"/>
      <c r="O418" s="40" t="str">
        <f aca="false">IF(D418&lt;&gt;"",D418,IF(COUNT(E418:I418)&gt;0,SUM(E418:I418),""))</f>
        <v/>
      </c>
      <c r="P418" s="8" t="str">
        <f aca="false">IF(A418="","",YEAR(A418)&amp;"-"&amp;RIGHT("0"&amp;MONTH(A418),2))</f>
        <v/>
      </c>
      <c r="Q418" s="41" t="str">
        <f aca="false">IF(OR(A418="",C418=""),"",C418*IFERROR(INDEX(Paramètres!$D$8:$D$17,MATCH(B418,Paramètres!$A$8:$A$17,0)),0))</f>
        <v/>
      </c>
    </row>
    <row r="419" customFormat="false" ht="19.5" hidden="false" customHeight="true" outlineLevel="0" collapsed="false">
      <c r="A419" s="7"/>
      <c r="B419" s="35"/>
      <c r="C419" s="36"/>
      <c r="D419" s="37"/>
      <c r="E419" s="37"/>
      <c r="F419" s="37"/>
      <c r="G419" s="37"/>
      <c r="H419" s="37"/>
      <c r="I419" s="37"/>
      <c r="J419" s="38"/>
      <c r="K419" s="35"/>
      <c r="L419" s="39"/>
      <c r="M419" s="39"/>
      <c r="N419" s="35"/>
      <c r="O419" s="40" t="str">
        <f aca="false">IF(D419&lt;&gt;"",D419,IF(COUNT(E419:I419)&gt;0,SUM(E419:I419),""))</f>
        <v/>
      </c>
      <c r="P419" s="8" t="str">
        <f aca="false">IF(A419="","",YEAR(A419)&amp;"-"&amp;RIGHT("0"&amp;MONTH(A419),2))</f>
        <v/>
      </c>
      <c r="Q419" s="41" t="str">
        <f aca="false">IF(OR(A419="",C419=""),"",C419*IFERROR(INDEX(Paramètres!$D$8:$D$17,MATCH(B419,Paramètres!$A$8:$A$17,0)),0))</f>
        <v/>
      </c>
    </row>
    <row r="420" customFormat="false" ht="19.5" hidden="false" customHeight="true" outlineLevel="0" collapsed="false">
      <c r="A420" s="7"/>
      <c r="B420" s="35"/>
      <c r="C420" s="36"/>
      <c r="D420" s="37"/>
      <c r="E420" s="37"/>
      <c r="F420" s="37"/>
      <c r="G420" s="37"/>
      <c r="H420" s="37"/>
      <c r="I420" s="37"/>
      <c r="J420" s="38"/>
      <c r="K420" s="35"/>
      <c r="L420" s="39"/>
      <c r="M420" s="39"/>
      <c r="N420" s="35"/>
      <c r="O420" s="40" t="str">
        <f aca="false">IF(D420&lt;&gt;"",D420,IF(COUNT(E420:I420)&gt;0,SUM(E420:I420),""))</f>
        <v/>
      </c>
      <c r="P420" s="8" t="str">
        <f aca="false">IF(A420="","",YEAR(A420)&amp;"-"&amp;RIGHT("0"&amp;MONTH(A420),2))</f>
        <v/>
      </c>
      <c r="Q420" s="41" t="str">
        <f aca="false">IF(OR(A420="",C420=""),"",C420*IFERROR(INDEX(Paramètres!$D$8:$D$17,MATCH(B420,Paramètres!$A$8:$A$17,0)),0))</f>
        <v/>
      </c>
    </row>
    <row r="421" customFormat="false" ht="19.5" hidden="false" customHeight="true" outlineLevel="0" collapsed="false">
      <c r="A421" s="7"/>
      <c r="B421" s="35"/>
      <c r="C421" s="36"/>
      <c r="D421" s="37"/>
      <c r="E421" s="37"/>
      <c r="F421" s="37"/>
      <c r="G421" s="37"/>
      <c r="H421" s="37"/>
      <c r="I421" s="37"/>
      <c r="J421" s="38"/>
      <c r="K421" s="35"/>
      <c r="L421" s="39"/>
      <c r="M421" s="39"/>
      <c r="N421" s="35"/>
      <c r="O421" s="40" t="str">
        <f aca="false">IF(D421&lt;&gt;"",D421,IF(COUNT(E421:I421)&gt;0,SUM(E421:I421),""))</f>
        <v/>
      </c>
      <c r="P421" s="8" t="str">
        <f aca="false">IF(A421="","",YEAR(A421)&amp;"-"&amp;RIGHT("0"&amp;MONTH(A421),2))</f>
        <v/>
      </c>
      <c r="Q421" s="41" t="str">
        <f aca="false">IF(OR(A421="",C421=""),"",C421*IFERROR(INDEX(Paramètres!$D$8:$D$17,MATCH(B421,Paramètres!$A$8:$A$17,0)),0))</f>
        <v/>
      </c>
    </row>
    <row r="422" customFormat="false" ht="19.5" hidden="false" customHeight="true" outlineLevel="0" collapsed="false">
      <c r="A422" s="7"/>
      <c r="B422" s="35"/>
      <c r="C422" s="36"/>
      <c r="D422" s="37"/>
      <c r="E422" s="37"/>
      <c r="F422" s="37"/>
      <c r="G422" s="37"/>
      <c r="H422" s="37"/>
      <c r="I422" s="37"/>
      <c r="J422" s="38"/>
      <c r="K422" s="35"/>
      <c r="L422" s="39"/>
      <c r="M422" s="39"/>
      <c r="N422" s="35"/>
      <c r="O422" s="40" t="str">
        <f aca="false">IF(D422&lt;&gt;"",D422,IF(COUNT(E422:I422)&gt;0,SUM(E422:I422),""))</f>
        <v/>
      </c>
      <c r="P422" s="8" t="str">
        <f aca="false">IF(A422="","",YEAR(A422)&amp;"-"&amp;RIGHT("0"&amp;MONTH(A422),2))</f>
        <v/>
      </c>
      <c r="Q422" s="41" t="str">
        <f aca="false">IF(OR(A422="",C422=""),"",C422*IFERROR(INDEX(Paramètres!$D$8:$D$17,MATCH(B422,Paramètres!$A$8:$A$17,0)),0))</f>
        <v/>
      </c>
    </row>
    <row r="423" customFormat="false" ht="19.5" hidden="false" customHeight="true" outlineLevel="0" collapsed="false">
      <c r="A423" s="7"/>
      <c r="B423" s="35"/>
      <c r="C423" s="36"/>
      <c r="D423" s="37"/>
      <c r="E423" s="37"/>
      <c r="F423" s="37"/>
      <c r="G423" s="37"/>
      <c r="H423" s="37"/>
      <c r="I423" s="37"/>
      <c r="J423" s="38"/>
      <c r="K423" s="35"/>
      <c r="L423" s="39"/>
      <c r="M423" s="39"/>
      <c r="N423" s="35"/>
      <c r="O423" s="40" t="str">
        <f aca="false">IF(D423&lt;&gt;"",D423,IF(COUNT(E423:I423)&gt;0,SUM(E423:I423),""))</f>
        <v/>
      </c>
      <c r="P423" s="8" t="str">
        <f aca="false">IF(A423="","",YEAR(A423)&amp;"-"&amp;RIGHT("0"&amp;MONTH(A423),2))</f>
        <v/>
      </c>
      <c r="Q423" s="41" t="str">
        <f aca="false">IF(OR(A423="",C423=""),"",C423*IFERROR(INDEX(Paramètres!$D$8:$D$17,MATCH(B423,Paramètres!$A$8:$A$17,0)),0))</f>
        <v/>
      </c>
    </row>
    <row r="424" customFormat="false" ht="19.5" hidden="false" customHeight="true" outlineLevel="0" collapsed="false">
      <c r="A424" s="7"/>
      <c r="B424" s="35"/>
      <c r="C424" s="36"/>
      <c r="D424" s="37"/>
      <c r="E424" s="37"/>
      <c r="F424" s="37"/>
      <c r="G424" s="37"/>
      <c r="H424" s="37"/>
      <c r="I424" s="37"/>
      <c r="J424" s="38"/>
      <c r="K424" s="35"/>
      <c r="L424" s="39"/>
      <c r="M424" s="39"/>
      <c r="N424" s="35"/>
      <c r="O424" s="40" t="str">
        <f aca="false">IF(D424&lt;&gt;"",D424,IF(COUNT(E424:I424)&gt;0,SUM(E424:I424),""))</f>
        <v/>
      </c>
      <c r="P424" s="8" t="str">
        <f aca="false">IF(A424="","",YEAR(A424)&amp;"-"&amp;RIGHT("0"&amp;MONTH(A424),2))</f>
        <v/>
      </c>
      <c r="Q424" s="41" t="str">
        <f aca="false">IF(OR(A424="",C424=""),"",C424*IFERROR(INDEX(Paramètres!$D$8:$D$17,MATCH(B424,Paramètres!$A$8:$A$17,0)),0))</f>
        <v/>
      </c>
    </row>
    <row r="425" customFormat="false" ht="19.5" hidden="false" customHeight="true" outlineLevel="0" collapsed="false">
      <c r="A425" s="7"/>
      <c r="B425" s="35"/>
      <c r="C425" s="36"/>
      <c r="D425" s="37"/>
      <c r="E425" s="37"/>
      <c r="F425" s="37"/>
      <c r="G425" s="37"/>
      <c r="H425" s="37"/>
      <c r="I425" s="37"/>
      <c r="J425" s="38"/>
      <c r="K425" s="35"/>
      <c r="L425" s="39"/>
      <c r="M425" s="39"/>
      <c r="N425" s="35"/>
      <c r="O425" s="40" t="str">
        <f aca="false">IF(D425&lt;&gt;"",D425,IF(COUNT(E425:I425)&gt;0,SUM(E425:I425),""))</f>
        <v/>
      </c>
      <c r="P425" s="8" t="str">
        <f aca="false">IF(A425="","",YEAR(A425)&amp;"-"&amp;RIGHT("0"&amp;MONTH(A425),2))</f>
        <v/>
      </c>
      <c r="Q425" s="41" t="str">
        <f aca="false">IF(OR(A425="",C425=""),"",C425*IFERROR(INDEX(Paramètres!$D$8:$D$17,MATCH(B425,Paramètres!$A$8:$A$17,0)),0))</f>
        <v/>
      </c>
    </row>
    <row r="426" customFormat="false" ht="19.5" hidden="false" customHeight="true" outlineLevel="0" collapsed="false">
      <c r="A426" s="7"/>
      <c r="B426" s="35"/>
      <c r="C426" s="36"/>
      <c r="D426" s="37"/>
      <c r="E426" s="37"/>
      <c r="F426" s="37"/>
      <c r="G426" s="37"/>
      <c r="H426" s="37"/>
      <c r="I426" s="37"/>
      <c r="J426" s="38"/>
      <c r="K426" s="35"/>
      <c r="L426" s="39"/>
      <c r="M426" s="39"/>
      <c r="N426" s="35"/>
      <c r="O426" s="40" t="str">
        <f aca="false">IF(D426&lt;&gt;"",D426,IF(COUNT(E426:I426)&gt;0,SUM(E426:I426),""))</f>
        <v/>
      </c>
      <c r="P426" s="8" t="str">
        <f aca="false">IF(A426="","",YEAR(A426)&amp;"-"&amp;RIGHT("0"&amp;MONTH(A426),2))</f>
        <v/>
      </c>
      <c r="Q426" s="41" t="str">
        <f aca="false">IF(OR(A426="",C426=""),"",C426*IFERROR(INDEX(Paramètres!$D$8:$D$17,MATCH(B426,Paramètres!$A$8:$A$17,0)),0))</f>
        <v/>
      </c>
    </row>
    <row r="427" customFormat="false" ht="19.5" hidden="false" customHeight="true" outlineLevel="0" collapsed="false">
      <c r="A427" s="7"/>
      <c r="B427" s="35"/>
      <c r="C427" s="36"/>
      <c r="D427" s="37"/>
      <c r="E427" s="37"/>
      <c r="F427" s="37"/>
      <c r="G427" s="37"/>
      <c r="H427" s="37"/>
      <c r="I427" s="37"/>
      <c r="J427" s="38"/>
      <c r="K427" s="35"/>
      <c r="L427" s="39"/>
      <c r="M427" s="39"/>
      <c r="N427" s="35"/>
      <c r="O427" s="40" t="str">
        <f aca="false">IF(D427&lt;&gt;"",D427,IF(COUNT(E427:I427)&gt;0,SUM(E427:I427),""))</f>
        <v/>
      </c>
      <c r="P427" s="8" t="str">
        <f aca="false">IF(A427="","",YEAR(A427)&amp;"-"&amp;RIGHT("0"&amp;MONTH(A427),2))</f>
        <v/>
      </c>
      <c r="Q427" s="41" t="str">
        <f aca="false">IF(OR(A427="",C427=""),"",C427*IFERROR(INDEX(Paramètres!$D$8:$D$17,MATCH(B427,Paramètres!$A$8:$A$17,0)),0))</f>
        <v/>
      </c>
    </row>
    <row r="428" customFormat="false" ht="19.5" hidden="false" customHeight="true" outlineLevel="0" collapsed="false">
      <c r="A428" s="7"/>
      <c r="B428" s="35"/>
      <c r="C428" s="36"/>
      <c r="D428" s="37"/>
      <c r="E428" s="37"/>
      <c r="F428" s="37"/>
      <c r="G428" s="37"/>
      <c r="H428" s="37"/>
      <c r="I428" s="37"/>
      <c r="J428" s="38"/>
      <c r="K428" s="35"/>
      <c r="L428" s="39"/>
      <c r="M428" s="39"/>
      <c r="N428" s="35"/>
      <c r="O428" s="40" t="str">
        <f aca="false">IF(D428&lt;&gt;"",D428,IF(COUNT(E428:I428)&gt;0,SUM(E428:I428),""))</f>
        <v/>
      </c>
      <c r="P428" s="8" t="str">
        <f aca="false">IF(A428="","",YEAR(A428)&amp;"-"&amp;RIGHT("0"&amp;MONTH(A428),2))</f>
        <v/>
      </c>
      <c r="Q428" s="41" t="str">
        <f aca="false">IF(OR(A428="",C428=""),"",C428*IFERROR(INDEX(Paramètres!$D$8:$D$17,MATCH(B428,Paramètres!$A$8:$A$17,0)),0))</f>
        <v/>
      </c>
    </row>
    <row r="429" customFormat="false" ht="19.5" hidden="false" customHeight="true" outlineLevel="0" collapsed="false">
      <c r="A429" s="7"/>
      <c r="B429" s="35"/>
      <c r="C429" s="36"/>
      <c r="D429" s="37"/>
      <c r="E429" s="37"/>
      <c r="F429" s="37"/>
      <c r="G429" s="37"/>
      <c r="H429" s="37"/>
      <c r="I429" s="37"/>
      <c r="J429" s="38"/>
      <c r="K429" s="35"/>
      <c r="L429" s="39"/>
      <c r="M429" s="39"/>
      <c r="N429" s="35"/>
      <c r="O429" s="40" t="str">
        <f aca="false">IF(D429&lt;&gt;"",D429,IF(COUNT(E429:I429)&gt;0,SUM(E429:I429),""))</f>
        <v/>
      </c>
      <c r="P429" s="8" t="str">
        <f aca="false">IF(A429="","",YEAR(A429)&amp;"-"&amp;RIGHT("0"&amp;MONTH(A429),2))</f>
        <v/>
      </c>
      <c r="Q429" s="41" t="str">
        <f aca="false">IF(OR(A429="",C429=""),"",C429*IFERROR(INDEX(Paramètres!$D$8:$D$17,MATCH(B429,Paramètres!$A$8:$A$17,0)),0))</f>
        <v/>
      </c>
    </row>
    <row r="430" customFormat="false" ht="19.5" hidden="false" customHeight="true" outlineLevel="0" collapsed="false">
      <c r="A430" s="7"/>
      <c r="B430" s="35"/>
      <c r="C430" s="36"/>
      <c r="D430" s="37"/>
      <c r="E430" s="37"/>
      <c r="F430" s="37"/>
      <c r="G430" s="37"/>
      <c r="H430" s="37"/>
      <c r="I430" s="37"/>
      <c r="J430" s="38"/>
      <c r="K430" s="35"/>
      <c r="L430" s="39"/>
      <c r="M430" s="39"/>
      <c r="N430" s="35"/>
      <c r="O430" s="40" t="str">
        <f aca="false">IF(D430&lt;&gt;"",D430,IF(COUNT(E430:I430)&gt;0,SUM(E430:I430),""))</f>
        <v/>
      </c>
      <c r="P430" s="8" t="str">
        <f aca="false">IF(A430="","",YEAR(A430)&amp;"-"&amp;RIGHT("0"&amp;MONTH(A430),2))</f>
        <v/>
      </c>
      <c r="Q430" s="41" t="str">
        <f aca="false">IF(OR(A430="",C430=""),"",C430*IFERROR(INDEX(Paramètres!$D$8:$D$17,MATCH(B430,Paramètres!$A$8:$A$17,0)),0))</f>
        <v/>
      </c>
    </row>
    <row r="431" customFormat="false" ht="19.5" hidden="false" customHeight="true" outlineLevel="0" collapsed="false">
      <c r="A431" s="7"/>
      <c r="B431" s="35"/>
      <c r="C431" s="36"/>
      <c r="D431" s="37"/>
      <c r="E431" s="37"/>
      <c r="F431" s="37"/>
      <c r="G431" s="37"/>
      <c r="H431" s="37"/>
      <c r="I431" s="37"/>
      <c r="J431" s="38"/>
      <c r="K431" s="35"/>
      <c r="L431" s="39"/>
      <c r="M431" s="39"/>
      <c r="N431" s="35"/>
      <c r="O431" s="40" t="str">
        <f aca="false">IF(D431&lt;&gt;"",D431,IF(COUNT(E431:I431)&gt;0,SUM(E431:I431),""))</f>
        <v/>
      </c>
      <c r="P431" s="8" t="str">
        <f aca="false">IF(A431="","",YEAR(A431)&amp;"-"&amp;RIGHT("0"&amp;MONTH(A431),2))</f>
        <v/>
      </c>
      <c r="Q431" s="41" t="str">
        <f aca="false">IF(OR(A431="",C431=""),"",C431*IFERROR(INDEX(Paramètres!$D$8:$D$17,MATCH(B431,Paramètres!$A$8:$A$17,0)),0))</f>
        <v/>
      </c>
    </row>
    <row r="432" customFormat="false" ht="19.5" hidden="false" customHeight="true" outlineLevel="0" collapsed="false">
      <c r="A432" s="7"/>
      <c r="B432" s="35"/>
      <c r="C432" s="36"/>
      <c r="D432" s="37"/>
      <c r="E432" s="37"/>
      <c r="F432" s="37"/>
      <c r="G432" s="37"/>
      <c r="H432" s="37"/>
      <c r="I432" s="37"/>
      <c r="J432" s="38"/>
      <c r="K432" s="35"/>
      <c r="L432" s="39"/>
      <c r="M432" s="39"/>
      <c r="N432" s="35"/>
      <c r="O432" s="40" t="str">
        <f aca="false">IF(D432&lt;&gt;"",D432,IF(COUNT(E432:I432)&gt;0,SUM(E432:I432),""))</f>
        <v/>
      </c>
      <c r="P432" s="8" t="str">
        <f aca="false">IF(A432="","",YEAR(A432)&amp;"-"&amp;RIGHT("0"&amp;MONTH(A432),2))</f>
        <v/>
      </c>
      <c r="Q432" s="41" t="str">
        <f aca="false">IF(OR(A432="",C432=""),"",C432*IFERROR(INDEX(Paramètres!$D$8:$D$17,MATCH(B432,Paramètres!$A$8:$A$17,0)),0))</f>
        <v/>
      </c>
    </row>
    <row r="433" customFormat="false" ht="19.5" hidden="false" customHeight="true" outlineLevel="0" collapsed="false">
      <c r="A433" s="7"/>
      <c r="B433" s="35"/>
      <c r="C433" s="36"/>
      <c r="D433" s="37"/>
      <c r="E433" s="37"/>
      <c r="F433" s="37"/>
      <c r="G433" s="37"/>
      <c r="H433" s="37"/>
      <c r="I433" s="37"/>
      <c r="J433" s="38"/>
      <c r="K433" s="35"/>
      <c r="L433" s="39"/>
      <c r="M433" s="39"/>
      <c r="N433" s="35"/>
      <c r="O433" s="40" t="str">
        <f aca="false">IF(D433&lt;&gt;"",D433,IF(COUNT(E433:I433)&gt;0,SUM(E433:I433),""))</f>
        <v/>
      </c>
      <c r="P433" s="8" t="str">
        <f aca="false">IF(A433="","",YEAR(A433)&amp;"-"&amp;RIGHT("0"&amp;MONTH(A433),2))</f>
        <v/>
      </c>
      <c r="Q433" s="41" t="str">
        <f aca="false">IF(OR(A433="",C433=""),"",C433*IFERROR(INDEX(Paramètres!$D$8:$D$17,MATCH(B433,Paramètres!$A$8:$A$17,0)),0))</f>
        <v/>
      </c>
    </row>
    <row r="434" customFormat="false" ht="19.5" hidden="false" customHeight="true" outlineLevel="0" collapsed="false">
      <c r="A434" s="7"/>
      <c r="B434" s="35"/>
      <c r="C434" s="36"/>
      <c r="D434" s="37"/>
      <c r="E434" s="37"/>
      <c r="F434" s="37"/>
      <c r="G434" s="37"/>
      <c r="H434" s="37"/>
      <c r="I434" s="37"/>
      <c r="J434" s="38"/>
      <c r="K434" s="35"/>
      <c r="L434" s="39"/>
      <c r="M434" s="39"/>
      <c r="N434" s="35"/>
      <c r="O434" s="40" t="str">
        <f aca="false">IF(D434&lt;&gt;"",D434,IF(COUNT(E434:I434)&gt;0,SUM(E434:I434),""))</f>
        <v/>
      </c>
      <c r="P434" s="8" t="str">
        <f aca="false">IF(A434="","",YEAR(A434)&amp;"-"&amp;RIGHT("0"&amp;MONTH(A434),2))</f>
        <v/>
      </c>
      <c r="Q434" s="41" t="str">
        <f aca="false">IF(OR(A434="",C434=""),"",C434*IFERROR(INDEX(Paramètres!$D$8:$D$17,MATCH(B434,Paramètres!$A$8:$A$17,0)),0))</f>
        <v/>
      </c>
    </row>
    <row r="435" customFormat="false" ht="19.5" hidden="false" customHeight="true" outlineLevel="0" collapsed="false">
      <c r="A435" s="7"/>
      <c r="B435" s="35"/>
      <c r="C435" s="36"/>
      <c r="D435" s="37"/>
      <c r="E435" s="37"/>
      <c r="F435" s="37"/>
      <c r="G435" s="37"/>
      <c r="H435" s="37"/>
      <c r="I435" s="37"/>
      <c r="J435" s="38"/>
      <c r="K435" s="35"/>
      <c r="L435" s="39"/>
      <c r="M435" s="39"/>
      <c r="N435" s="35"/>
      <c r="O435" s="40" t="str">
        <f aca="false">IF(D435&lt;&gt;"",D435,IF(COUNT(E435:I435)&gt;0,SUM(E435:I435),""))</f>
        <v/>
      </c>
      <c r="P435" s="8" t="str">
        <f aca="false">IF(A435="","",YEAR(A435)&amp;"-"&amp;RIGHT("0"&amp;MONTH(A435),2))</f>
        <v/>
      </c>
      <c r="Q435" s="41" t="str">
        <f aca="false">IF(OR(A435="",C435=""),"",C435*IFERROR(INDEX(Paramètres!$D$8:$D$17,MATCH(B435,Paramètres!$A$8:$A$17,0)),0))</f>
        <v/>
      </c>
    </row>
    <row r="436" customFormat="false" ht="19.5" hidden="false" customHeight="true" outlineLevel="0" collapsed="false">
      <c r="A436" s="7"/>
      <c r="B436" s="35"/>
      <c r="C436" s="36"/>
      <c r="D436" s="37"/>
      <c r="E436" s="37"/>
      <c r="F436" s="37"/>
      <c r="G436" s="37"/>
      <c r="H436" s="37"/>
      <c r="I436" s="37"/>
      <c r="J436" s="38"/>
      <c r="K436" s="35"/>
      <c r="L436" s="39"/>
      <c r="M436" s="39"/>
      <c r="N436" s="35"/>
      <c r="O436" s="40" t="str">
        <f aca="false">IF(D436&lt;&gt;"",D436,IF(COUNT(E436:I436)&gt;0,SUM(E436:I436),""))</f>
        <v/>
      </c>
      <c r="P436" s="8" t="str">
        <f aca="false">IF(A436="","",YEAR(A436)&amp;"-"&amp;RIGHT("0"&amp;MONTH(A436),2))</f>
        <v/>
      </c>
      <c r="Q436" s="41" t="str">
        <f aca="false">IF(OR(A436="",C436=""),"",C436*IFERROR(INDEX(Paramètres!$D$8:$D$17,MATCH(B436,Paramètres!$A$8:$A$17,0)),0))</f>
        <v/>
      </c>
    </row>
    <row r="437" customFormat="false" ht="19.5" hidden="false" customHeight="true" outlineLevel="0" collapsed="false">
      <c r="A437" s="7"/>
      <c r="B437" s="35"/>
      <c r="C437" s="36"/>
      <c r="D437" s="37"/>
      <c r="E437" s="37"/>
      <c r="F437" s="37"/>
      <c r="G437" s="37"/>
      <c r="H437" s="37"/>
      <c r="I437" s="37"/>
      <c r="J437" s="38"/>
      <c r="K437" s="35"/>
      <c r="L437" s="39"/>
      <c r="M437" s="39"/>
      <c r="N437" s="35"/>
      <c r="O437" s="40" t="str">
        <f aca="false">IF(D437&lt;&gt;"",D437,IF(COUNT(E437:I437)&gt;0,SUM(E437:I437),""))</f>
        <v/>
      </c>
      <c r="P437" s="8" t="str">
        <f aca="false">IF(A437="","",YEAR(A437)&amp;"-"&amp;RIGHT("0"&amp;MONTH(A437),2))</f>
        <v/>
      </c>
      <c r="Q437" s="41" t="str">
        <f aca="false">IF(OR(A437="",C437=""),"",C437*IFERROR(INDEX(Paramètres!$D$8:$D$17,MATCH(B437,Paramètres!$A$8:$A$17,0)),0))</f>
        <v/>
      </c>
    </row>
    <row r="438" customFormat="false" ht="19.5" hidden="false" customHeight="true" outlineLevel="0" collapsed="false">
      <c r="A438" s="7"/>
      <c r="B438" s="35"/>
      <c r="C438" s="36"/>
      <c r="D438" s="37"/>
      <c r="E438" s="37"/>
      <c r="F438" s="37"/>
      <c r="G438" s="37"/>
      <c r="H438" s="37"/>
      <c r="I438" s="37"/>
      <c r="J438" s="38"/>
      <c r="K438" s="35"/>
      <c r="L438" s="39"/>
      <c r="M438" s="39"/>
      <c r="N438" s="35"/>
      <c r="O438" s="40" t="str">
        <f aca="false">IF(D438&lt;&gt;"",D438,IF(COUNT(E438:I438)&gt;0,SUM(E438:I438),""))</f>
        <v/>
      </c>
      <c r="P438" s="8" t="str">
        <f aca="false">IF(A438="","",YEAR(A438)&amp;"-"&amp;RIGHT("0"&amp;MONTH(A438),2))</f>
        <v/>
      </c>
      <c r="Q438" s="41" t="str">
        <f aca="false">IF(OR(A438="",C438=""),"",C438*IFERROR(INDEX(Paramètres!$D$8:$D$17,MATCH(B438,Paramètres!$A$8:$A$17,0)),0))</f>
        <v/>
      </c>
    </row>
    <row r="439" customFormat="false" ht="19.5" hidden="false" customHeight="true" outlineLevel="0" collapsed="false">
      <c r="A439" s="7"/>
      <c r="B439" s="35"/>
      <c r="C439" s="36"/>
      <c r="D439" s="37"/>
      <c r="E439" s="37"/>
      <c r="F439" s="37"/>
      <c r="G439" s="37"/>
      <c r="H439" s="37"/>
      <c r="I439" s="37"/>
      <c r="J439" s="38"/>
      <c r="K439" s="35"/>
      <c r="L439" s="39"/>
      <c r="M439" s="39"/>
      <c r="N439" s="35"/>
      <c r="O439" s="40" t="str">
        <f aca="false">IF(D439&lt;&gt;"",D439,IF(COUNT(E439:I439)&gt;0,SUM(E439:I439),""))</f>
        <v/>
      </c>
      <c r="P439" s="8" t="str">
        <f aca="false">IF(A439="","",YEAR(A439)&amp;"-"&amp;RIGHT("0"&amp;MONTH(A439),2))</f>
        <v/>
      </c>
      <c r="Q439" s="41" t="str">
        <f aca="false">IF(OR(A439="",C439=""),"",C439*IFERROR(INDEX(Paramètres!$D$8:$D$17,MATCH(B439,Paramètres!$A$8:$A$17,0)),0))</f>
        <v/>
      </c>
    </row>
    <row r="440" customFormat="false" ht="19.5" hidden="false" customHeight="true" outlineLevel="0" collapsed="false">
      <c r="A440" s="7"/>
      <c r="B440" s="35"/>
      <c r="C440" s="36"/>
      <c r="D440" s="37"/>
      <c r="E440" s="37"/>
      <c r="F440" s="37"/>
      <c r="G440" s="37"/>
      <c r="H440" s="37"/>
      <c r="I440" s="37"/>
      <c r="J440" s="38"/>
      <c r="K440" s="35"/>
      <c r="L440" s="39"/>
      <c r="M440" s="39"/>
      <c r="N440" s="35"/>
      <c r="O440" s="40" t="str">
        <f aca="false">IF(D440&lt;&gt;"",D440,IF(COUNT(E440:I440)&gt;0,SUM(E440:I440),""))</f>
        <v/>
      </c>
      <c r="P440" s="8" t="str">
        <f aca="false">IF(A440="","",YEAR(A440)&amp;"-"&amp;RIGHT("0"&amp;MONTH(A440),2))</f>
        <v/>
      </c>
      <c r="Q440" s="41" t="str">
        <f aca="false">IF(OR(A440="",C440=""),"",C440*IFERROR(INDEX(Paramètres!$D$8:$D$17,MATCH(B440,Paramètres!$A$8:$A$17,0)),0))</f>
        <v/>
      </c>
    </row>
    <row r="441" customFormat="false" ht="19.5" hidden="false" customHeight="true" outlineLevel="0" collapsed="false">
      <c r="A441" s="7"/>
      <c r="B441" s="35"/>
      <c r="C441" s="36"/>
      <c r="D441" s="37"/>
      <c r="E441" s="37"/>
      <c r="F441" s="37"/>
      <c r="G441" s="37"/>
      <c r="H441" s="37"/>
      <c r="I441" s="37"/>
      <c r="J441" s="38"/>
      <c r="K441" s="35"/>
      <c r="L441" s="39"/>
      <c r="M441" s="39"/>
      <c r="N441" s="35"/>
      <c r="O441" s="40" t="str">
        <f aca="false">IF(D441&lt;&gt;"",D441,IF(COUNT(E441:I441)&gt;0,SUM(E441:I441),""))</f>
        <v/>
      </c>
      <c r="P441" s="8" t="str">
        <f aca="false">IF(A441="","",YEAR(A441)&amp;"-"&amp;RIGHT("0"&amp;MONTH(A441),2))</f>
        <v/>
      </c>
      <c r="Q441" s="41" t="str">
        <f aca="false">IF(OR(A441="",C441=""),"",C441*IFERROR(INDEX(Paramètres!$D$8:$D$17,MATCH(B441,Paramètres!$A$8:$A$17,0)),0))</f>
        <v/>
      </c>
    </row>
    <row r="442" customFormat="false" ht="19.5" hidden="false" customHeight="true" outlineLevel="0" collapsed="false">
      <c r="A442" s="7"/>
      <c r="B442" s="35"/>
      <c r="C442" s="36"/>
      <c r="D442" s="37"/>
      <c r="E442" s="37"/>
      <c r="F442" s="37"/>
      <c r="G442" s="37"/>
      <c r="H442" s="37"/>
      <c r="I442" s="37"/>
      <c r="J442" s="38"/>
      <c r="K442" s="35"/>
      <c r="L442" s="39"/>
      <c r="M442" s="39"/>
      <c r="N442" s="35"/>
      <c r="O442" s="40" t="str">
        <f aca="false">IF(D442&lt;&gt;"",D442,IF(COUNT(E442:I442)&gt;0,SUM(E442:I442),""))</f>
        <v/>
      </c>
      <c r="P442" s="8" t="str">
        <f aca="false">IF(A442="","",YEAR(A442)&amp;"-"&amp;RIGHT("0"&amp;MONTH(A442),2))</f>
        <v/>
      </c>
      <c r="Q442" s="41" t="str">
        <f aca="false">IF(OR(A442="",C442=""),"",C442*IFERROR(INDEX(Paramètres!$D$8:$D$17,MATCH(B442,Paramètres!$A$8:$A$17,0)),0))</f>
        <v/>
      </c>
    </row>
    <row r="443" customFormat="false" ht="19.5" hidden="false" customHeight="true" outlineLevel="0" collapsed="false">
      <c r="A443" s="7"/>
      <c r="B443" s="35"/>
      <c r="C443" s="36"/>
      <c r="D443" s="37"/>
      <c r="E443" s="37"/>
      <c r="F443" s="37"/>
      <c r="G443" s="37"/>
      <c r="H443" s="37"/>
      <c r="I443" s="37"/>
      <c r="J443" s="38"/>
      <c r="K443" s="35"/>
      <c r="L443" s="39"/>
      <c r="M443" s="39"/>
      <c r="N443" s="35"/>
      <c r="O443" s="40" t="str">
        <f aca="false">IF(D443&lt;&gt;"",D443,IF(COUNT(E443:I443)&gt;0,SUM(E443:I443),""))</f>
        <v/>
      </c>
      <c r="P443" s="8" t="str">
        <f aca="false">IF(A443="","",YEAR(A443)&amp;"-"&amp;RIGHT("0"&amp;MONTH(A443),2))</f>
        <v/>
      </c>
      <c r="Q443" s="41" t="str">
        <f aca="false">IF(OR(A443="",C443=""),"",C443*IFERROR(INDEX(Paramètres!$D$8:$D$17,MATCH(B443,Paramètres!$A$8:$A$17,0)),0))</f>
        <v/>
      </c>
    </row>
    <row r="444" customFormat="false" ht="19.5" hidden="false" customHeight="true" outlineLevel="0" collapsed="false">
      <c r="A444" s="7"/>
      <c r="B444" s="35"/>
      <c r="C444" s="36"/>
      <c r="D444" s="37"/>
      <c r="E444" s="37"/>
      <c r="F444" s="37"/>
      <c r="G444" s="37"/>
      <c r="H444" s="37"/>
      <c r="I444" s="37"/>
      <c r="J444" s="38"/>
      <c r="K444" s="35"/>
      <c r="L444" s="39"/>
      <c r="M444" s="39"/>
      <c r="N444" s="35"/>
      <c r="O444" s="40" t="str">
        <f aca="false">IF(D444&lt;&gt;"",D444,IF(COUNT(E444:I444)&gt;0,SUM(E444:I444),""))</f>
        <v/>
      </c>
      <c r="P444" s="8" t="str">
        <f aca="false">IF(A444="","",YEAR(A444)&amp;"-"&amp;RIGHT("0"&amp;MONTH(A444),2))</f>
        <v/>
      </c>
      <c r="Q444" s="41" t="str">
        <f aca="false">IF(OR(A444="",C444=""),"",C444*IFERROR(INDEX(Paramètres!$D$8:$D$17,MATCH(B444,Paramètres!$A$8:$A$17,0)),0))</f>
        <v/>
      </c>
    </row>
    <row r="445" customFormat="false" ht="19.5" hidden="false" customHeight="true" outlineLevel="0" collapsed="false">
      <c r="A445" s="7"/>
      <c r="B445" s="35"/>
      <c r="C445" s="36"/>
      <c r="D445" s="37"/>
      <c r="E445" s="37"/>
      <c r="F445" s="37"/>
      <c r="G445" s="37"/>
      <c r="H445" s="37"/>
      <c r="I445" s="37"/>
      <c r="J445" s="38"/>
      <c r="K445" s="35"/>
      <c r="L445" s="39"/>
      <c r="M445" s="39"/>
      <c r="N445" s="35"/>
      <c r="O445" s="40" t="str">
        <f aca="false">IF(D445&lt;&gt;"",D445,IF(COUNT(E445:I445)&gt;0,SUM(E445:I445),""))</f>
        <v/>
      </c>
      <c r="P445" s="8" t="str">
        <f aca="false">IF(A445="","",YEAR(A445)&amp;"-"&amp;RIGHT("0"&amp;MONTH(A445),2))</f>
        <v/>
      </c>
      <c r="Q445" s="41" t="str">
        <f aca="false">IF(OR(A445="",C445=""),"",C445*IFERROR(INDEX(Paramètres!$D$8:$D$17,MATCH(B445,Paramètres!$A$8:$A$17,0)),0))</f>
        <v/>
      </c>
    </row>
    <row r="446" customFormat="false" ht="19.5" hidden="false" customHeight="true" outlineLevel="0" collapsed="false">
      <c r="A446" s="7"/>
      <c r="B446" s="35"/>
      <c r="C446" s="36"/>
      <c r="D446" s="37"/>
      <c r="E446" s="37"/>
      <c r="F446" s="37"/>
      <c r="G446" s="37"/>
      <c r="H446" s="37"/>
      <c r="I446" s="37"/>
      <c r="J446" s="38"/>
      <c r="K446" s="35"/>
      <c r="L446" s="39"/>
      <c r="M446" s="39"/>
      <c r="N446" s="35"/>
      <c r="O446" s="40" t="str">
        <f aca="false">IF(D446&lt;&gt;"",D446,IF(COUNT(E446:I446)&gt;0,SUM(E446:I446),""))</f>
        <v/>
      </c>
      <c r="P446" s="8" t="str">
        <f aca="false">IF(A446="","",YEAR(A446)&amp;"-"&amp;RIGHT("0"&amp;MONTH(A446),2))</f>
        <v/>
      </c>
      <c r="Q446" s="41" t="str">
        <f aca="false">IF(OR(A446="",C446=""),"",C446*IFERROR(INDEX(Paramètres!$D$8:$D$17,MATCH(B446,Paramètres!$A$8:$A$17,0)),0))</f>
        <v/>
      </c>
    </row>
    <row r="447" customFormat="false" ht="19.5" hidden="false" customHeight="true" outlineLevel="0" collapsed="false">
      <c r="A447" s="7"/>
      <c r="B447" s="35"/>
      <c r="C447" s="36"/>
      <c r="D447" s="37"/>
      <c r="E447" s="37"/>
      <c r="F447" s="37"/>
      <c r="G447" s="37"/>
      <c r="H447" s="37"/>
      <c r="I447" s="37"/>
      <c r="J447" s="38"/>
      <c r="K447" s="35"/>
      <c r="L447" s="39"/>
      <c r="M447" s="39"/>
      <c r="N447" s="35"/>
      <c r="O447" s="40" t="str">
        <f aca="false">IF(D447&lt;&gt;"",D447,IF(COUNT(E447:I447)&gt;0,SUM(E447:I447),""))</f>
        <v/>
      </c>
      <c r="P447" s="8" t="str">
        <f aca="false">IF(A447="","",YEAR(A447)&amp;"-"&amp;RIGHT("0"&amp;MONTH(A447),2))</f>
        <v/>
      </c>
      <c r="Q447" s="41" t="str">
        <f aca="false">IF(OR(A447="",C447=""),"",C447*IFERROR(INDEX(Paramètres!$D$8:$D$17,MATCH(B447,Paramètres!$A$8:$A$17,0)),0))</f>
        <v/>
      </c>
    </row>
    <row r="448" customFormat="false" ht="19.5" hidden="false" customHeight="true" outlineLevel="0" collapsed="false">
      <c r="A448" s="7"/>
      <c r="B448" s="35"/>
      <c r="C448" s="36"/>
      <c r="D448" s="37"/>
      <c r="E448" s="37"/>
      <c r="F448" s="37"/>
      <c r="G448" s="37"/>
      <c r="H448" s="37"/>
      <c r="I448" s="37"/>
      <c r="J448" s="38"/>
      <c r="K448" s="35"/>
      <c r="L448" s="39"/>
      <c r="M448" s="39"/>
      <c r="N448" s="35"/>
      <c r="O448" s="40" t="str">
        <f aca="false">IF(D448&lt;&gt;"",D448,IF(COUNT(E448:I448)&gt;0,SUM(E448:I448),""))</f>
        <v/>
      </c>
      <c r="P448" s="8" t="str">
        <f aca="false">IF(A448="","",YEAR(A448)&amp;"-"&amp;RIGHT("0"&amp;MONTH(A448),2))</f>
        <v/>
      </c>
      <c r="Q448" s="41" t="str">
        <f aca="false">IF(OR(A448="",C448=""),"",C448*IFERROR(INDEX(Paramètres!$D$8:$D$17,MATCH(B448,Paramètres!$A$8:$A$17,0)),0))</f>
        <v/>
      </c>
    </row>
    <row r="449" customFormat="false" ht="19.5" hidden="false" customHeight="true" outlineLevel="0" collapsed="false">
      <c r="A449" s="7"/>
      <c r="B449" s="35"/>
      <c r="C449" s="36"/>
      <c r="D449" s="37"/>
      <c r="E449" s="37"/>
      <c r="F449" s="37"/>
      <c r="G449" s="37"/>
      <c r="H449" s="37"/>
      <c r="I449" s="37"/>
      <c r="J449" s="38"/>
      <c r="K449" s="35"/>
      <c r="L449" s="39"/>
      <c r="M449" s="39"/>
      <c r="N449" s="35"/>
      <c r="O449" s="40" t="str">
        <f aca="false">IF(D449&lt;&gt;"",D449,IF(COUNT(E449:I449)&gt;0,SUM(E449:I449),""))</f>
        <v/>
      </c>
      <c r="P449" s="8" t="str">
        <f aca="false">IF(A449="","",YEAR(A449)&amp;"-"&amp;RIGHT("0"&amp;MONTH(A449),2))</f>
        <v/>
      </c>
      <c r="Q449" s="41" t="str">
        <f aca="false">IF(OR(A449="",C449=""),"",C449*IFERROR(INDEX(Paramètres!$D$8:$D$17,MATCH(B449,Paramètres!$A$8:$A$17,0)),0))</f>
        <v/>
      </c>
    </row>
    <row r="450" customFormat="false" ht="19.5" hidden="false" customHeight="true" outlineLevel="0" collapsed="false">
      <c r="A450" s="7"/>
      <c r="B450" s="35"/>
      <c r="C450" s="36"/>
      <c r="D450" s="37"/>
      <c r="E450" s="37"/>
      <c r="F450" s="37"/>
      <c r="G450" s="37"/>
      <c r="H450" s="37"/>
      <c r="I450" s="37"/>
      <c r="J450" s="38"/>
      <c r="K450" s="35"/>
      <c r="L450" s="39"/>
      <c r="M450" s="39"/>
      <c r="N450" s="35"/>
      <c r="O450" s="40" t="str">
        <f aca="false">IF(D450&lt;&gt;"",D450,IF(COUNT(E450:I450)&gt;0,SUM(E450:I450),""))</f>
        <v/>
      </c>
      <c r="P450" s="8" t="str">
        <f aca="false">IF(A450="","",YEAR(A450)&amp;"-"&amp;RIGHT("0"&amp;MONTH(A450),2))</f>
        <v/>
      </c>
      <c r="Q450" s="41" t="str">
        <f aca="false">IF(OR(A450="",C450=""),"",C450*IFERROR(INDEX(Paramètres!$D$8:$D$17,MATCH(B450,Paramètres!$A$8:$A$17,0)),0))</f>
        <v/>
      </c>
    </row>
    <row r="451" customFormat="false" ht="19.5" hidden="false" customHeight="true" outlineLevel="0" collapsed="false">
      <c r="A451" s="7"/>
      <c r="B451" s="35"/>
      <c r="C451" s="36"/>
      <c r="D451" s="37"/>
      <c r="E451" s="37"/>
      <c r="F451" s="37"/>
      <c r="G451" s="37"/>
      <c r="H451" s="37"/>
      <c r="I451" s="37"/>
      <c r="J451" s="38"/>
      <c r="K451" s="35"/>
      <c r="L451" s="39"/>
      <c r="M451" s="39"/>
      <c r="N451" s="35"/>
      <c r="O451" s="40" t="str">
        <f aca="false">IF(D451&lt;&gt;"",D451,IF(COUNT(E451:I451)&gt;0,SUM(E451:I451),""))</f>
        <v/>
      </c>
      <c r="P451" s="8" t="str">
        <f aca="false">IF(A451="","",YEAR(A451)&amp;"-"&amp;RIGHT("0"&amp;MONTH(A451),2))</f>
        <v/>
      </c>
      <c r="Q451" s="41" t="str">
        <f aca="false">IF(OR(A451="",C451=""),"",C451*IFERROR(INDEX(Paramètres!$D$8:$D$17,MATCH(B451,Paramètres!$A$8:$A$17,0)),0))</f>
        <v/>
      </c>
    </row>
    <row r="452" customFormat="false" ht="19.5" hidden="false" customHeight="true" outlineLevel="0" collapsed="false">
      <c r="A452" s="7"/>
      <c r="B452" s="35"/>
      <c r="C452" s="36"/>
      <c r="D452" s="37"/>
      <c r="E452" s="37"/>
      <c r="F452" s="37"/>
      <c r="G452" s="37"/>
      <c r="H452" s="37"/>
      <c r="I452" s="37"/>
      <c r="J452" s="38"/>
      <c r="K452" s="35"/>
      <c r="L452" s="39"/>
      <c r="M452" s="39"/>
      <c r="N452" s="35"/>
      <c r="O452" s="40" t="str">
        <f aca="false">IF(D452&lt;&gt;"",D452,IF(COUNT(E452:I452)&gt;0,SUM(E452:I452),""))</f>
        <v/>
      </c>
      <c r="P452" s="8" t="str">
        <f aca="false">IF(A452="","",YEAR(A452)&amp;"-"&amp;RIGHT("0"&amp;MONTH(A452),2))</f>
        <v/>
      </c>
      <c r="Q452" s="41" t="str">
        <f aca="false">IF(OR(A452="",C452=""),"",C452*IFERROR(INDEX(Paramètres!$D$8:$D$17,MATCH(B452,Paramètres!$A$8:$A$17,0)),0))</f>
        <v/>
      </c>
    </row>
    <row r="453" customFormat="false" ht="19.5" hidden="false" customHeight="true" outlineLevel="0" collapsed="false">
      <c r="A453" s="7"/>
      <c r="B453" s="35"/>
      <c r="C453" s="36"/>
      <c r="D453" s="37"/>
      <c r="E453" s="37"/>
      <c r="F453" s="37"/>
      <c r="G453" s="37"/>
      <c r="H453" s="37"/>
      <c r="I453" s="37"/>
      <c r="J453" s="38"/>
      <c r="K453" s="35"/>
      <c r="L453" s="39"/>
      <c r="M453" s="39"/>
      <c r="N453" s="35"/>
      <c r="O453" s="40" t="str">
        <f aca="false">IF(D453&lt;&gt;"",D453,IF(COUNT(E453:I453)&gt;0,SUM(E453:I453),""))</f>
        <v/>
      </c>
      <c r="P453" s="8" t="str">
        <f aca="false">IF(A453="","",YEAR(A453)&amp;"-"&amp;RIGHT("0"&amp;MONTH(A453),2))</f>
        <v/>
      </c>
      <c r="Q453" s="41" t="str">
        <f aca="false">IF(OR(A453="",C453=""),"",C453*IFERROR(INDEX(Paramètres!$D$8:$D$17,MATCH(B453,Paramètres!$A$8:$A$17,0)),0))</f>
        <v/>
      </c>
    </row>
    <row r="454" customFormat="false" ht="19.5" hidden="false" customHeight="true" outlineLevel="0" collapsed="false">
      <c r="A454" s="7"/>
      <c r="B454" s="35"/>
      <c r="C454" s="36"/>
      <c r="D454" s="37"/>
      <c r="E454" s="37"/>
      <c r="F454" s="37"/>
      <c r="G454" s="37"/>
      <c r="H454" s="37"/>
      <c r="I454" s="37"/>
      <c r="J454" s="38"/>
      <c r="K454" s="35"/>
      <c r="L454" s="39"/>
      <c r="M454" s="39"/>
      <c r="N454" s="35"/>
      <c r="O454" s="40" t="str">
        <f aca="false">IF(D454&lt;&gt;"",D454,IF(COUNT(E454:I454)&gt;0,SUM(E454:I454),""))</f>
        <v/>
      </c>
      <c r="P454" s="8" t="str">
        <f aca="false">IF(A454="","",YEAR(A454)&amp;"-"&amp;RIGHT("0"&amp;MONTH(A454),2))</f>
        <v/>
      </c>
      <c r="Q454" s="41" t="str">
        <f aca="false">IF(OR(A454="",C454=""),"",C454*IFERROR(INDEX(Paramètres!$D$8:$D$17,MATCH(B454,Paramètres!$A$8:$A$17,0)),0))</f>
        <v/>
      </c>
    </row>
    <row r="455" customFormat="false" ht="19.5" hidden="false" customHeight="true" outlineLevel="0" collapsed="false">
      <c r="A455" s="7"/>
      <c r="B455" s="35"/>
      <c r="C455" s="36"/>
      <c r="D455" s="37"/>
      <c r="E455" s="37"/>
      <c r="F455" s="37"/>
      <c r="G455" s="37"/>
      <c r="H455" s="37"/>
      <c r="I455" s="37"/>
      <c r="J455" s="38"/>
      <c r="K455" s="35"/>
      <c r="L455" s="39"/>
      <c r="M455" s="39"/>
      <c r="N455" s="35"/>
      <c r="O455" s="40" t="str">
        <f aca="false">IF(D455&lt;&gt;"",D455,IF(COUNT(E455:I455)&gt;0,SUM(E455:I455),""))</f>
        <v/>
      </c>
      <c r="P455" s="8" t="str">
        <f aca="false">IF(A455="","",YEAR(A455)&amp;"-"&amp;RIGHT("0"&amp;MONTH(A455),2))</f>
        <v/>
      </c>
      <c r="Q455" s="41" t="str">
        <f aca="false">IF(OR(A455="",C455=""),"",C455*IFERROR(INDEX(Paramètres!$D$8:$D$17,MATCH(B455,Paramètres!$A$8:$A$17,0)),0))</f>
        <v/>
      </c>
    </row>
    <row r="456" customFormat="false" ht="19.5" hidden="false" customHeight="true" outlineLevel="0" collapsed="false">
      <c r="A456" s="7"/>
      <c r="B456" s="35"/>
      <c r="C456" s="36"/>
      <c r="D456" s="37"/>
      <c r="E456" s="37"/>
      <c r="F456" s="37"/>
      <c r="G456" s="37"/>
      <c r="H456" s="37"/>
      <c r="I456" s="37"/>
      <c r="J456" s="38"/>
      <c r="K456" s="35"/>
      <c r="L456" s="39"/>
      <c r="M456" s="39"/>
      <c r="N456" s="35"/>
      <c r="O456" s="40" t="str">
        <f aca="false">IF(D456&lt;&gt;"",D456,IF(COUNT(E456:I456)&gt;0,SUM(E456:I456),""))</f>
        <v/>
      </c>
      <c r="P456" s="8" t="str">
        <f aca="false">IF(A456="","",YEAR(A456)&amp;"-"&amp;RIGHT("0"&amp;MONTH(A456),2))</f>
        <v/>
      </c>
      <c r="Q456" s="41" t="str">
        <f aca="false">IF(OR(A456="",C456=""),"",C456*IFERROR(INDEX(Paramètres!$D$8:$D$17,MATCH(B456,Paramètres!$A$8:$A$17,0)),0))</f>
        <v/>
      </c>
    </row>
    <row r="457" customFormat="false" ht="19.5" hidden="false" customHeight="true" outlineLevel="0" collapsed="false">
      <c r="A457" s="7"/>
      <c r="B457" s="35"/>
      <c r="C457" s="36"/>
      <c r="D457" s="37"/>
      <c r="E457" s="37"/>
      <c r="F457" s="37"/>
      <c r="G457" s="37"/>
      <c r="H457" s="37"/>
      <c r="I457" s="37"/>
      <c r="J457" s="38"/>
      <c r="K457" s="35"/>
      <c r="L457" s="39"/>
      <c r="M457" s="39"/>
      <c r="N457" s="35"/>
      <c r="O457" s="40" t="str">
        <f aca="false">IF(D457&lt;&gt;"",D457,IF(COUNT(E457:I457)&gt;0,SUM(E457:I457),""))</f>
        <v/>
      </c>
      <c r="P457" s="8" t="str">
        <f aca="false">IF(A457="","",YEAR(A457)&amp;"-"&amp;RIGHT("0"&amp;MONTH(A457),2))</f>
        <v/>
      </c>
      <c r="Q457" s="41" t="str">
        <f aca="false">IF(OR(A457="",C457=""),"",C457*IFERROR(INDEX(Paramètres!$D$8:$D$17,MATCH(B457,Paramètres!$A$8:$A$17,0)),0))</f>
        <v/>
      </c>
    </row>
    <row r="458" customFormat="false" ht="19.5" hidden="false" customHeight="true" outlineLevel="0" collapsed="false">
      <c r="A458" s="7"/>
      <c r="B458" s="35"/>
      <c r="C458" s="36"/>
      <c r="D458" s="37"/>
      <c r="E458" s="37"/>
      <c r="F458" s="37"/>
      <c r="G458" s="37"/>
      <c r="H458" s="37"/>
      <c r="I458" s="37"/>
      <c r="J458" s="38"/>
      <c r="K458" s="35"/>
      <c r="L458" s="39"/>
      <c r="M458" s="39"/>
      <c r="N458" s="35"/>
      <c r="O458" s="40" t="str">
        <f aca="false">IF(D458&lt;&gt;"",D458,IF(COUNT(E458:I458)&gt;0,SUM(E458:I458),""))</f>
        <v/>
      </c>
      <c r="P458" s="8" t="str">
        <f aca="false">IF(A458="","",YEAR(A458)&amp;"-"&amp;RIGHT("0"&amp;MONTH(A458),2))</f>
        <v/>
      </c>
      <c r="Q458" s="41" t="str">
        <f aca="false">IF(OR(A458="",C458=""),"",C458*IFERROR(INDEX(Paramètres!$D$8:$D$17,MATCH(B458,Paramètres!$A$8:$A$17,0)),0))</f>
        <v/>
      </c>
    </row>
    <row r="459" customFormat="false" ht="19.5" hidden="false" customHeight="true" outlineLevel="0" collapsed="false">
      <c r="A459" s="7"/>
      <c r="B459" s="35"/>
      <c r="C459" s="36"/>
      <c r="D459" s="37"/>
      <c r="E459" s="37"/>
      <c r="F459" s="37"/>
      <c r="G459" s="37"/>
      <c r="H459" s="37"/>
      <c r="I459" s="37"/>
      <c r="J459" s="38"/>
      <c r="K459" s="35"/>
      <c r="L459" s="39"/>
      <c r="M459" s="39"/>
      <c r="N459" s="35"/>
      <c r="O459" s="40" t="str">
        <f aca="false">IF(D459&lt;&gt;"",D459,IF(COUNT(E459:I459)&gt;0,SUM(E459:I459),""))</f>
        <v/>
      </c>
      <c r="P459" s="8" t="str">
        <f aca="false">IF(A459="","",YEAR(A459)&amp;"-"&amp;RIGHT("0"&amp;MONTH(A459),2))</f>
        <v/>
      </c>
      <c r="Q459" s="41" t="str">
        <f aca="false">IF(OR(A459="",C459=""),"",C459*IFERROR(INDEX(Paramètres!$D$8:$D$17,MATCH(B459,Paramètres!$A$8:$A$17,0)),0))</f>
        <v/>
      </c>
    </row>
    <row r="460" customFormat="false" ht="19.5" hidden="false" customHeight="true" outlineLevel="0" collapsed="false">
      <c r="A460" s="7"/>
      <c r="B460" s="35"/>
      <c r="C460" s="36"/>
      <c r="D460" s="37"/>
      <c r="E460" s="37"/>
      <c r="F460" s="37"/>
      <c r="G460" s="37"/>
      <c r="H460" s="37"/>
      <c r="I460" s="37"/>
      <c r="J460" s="38"/>
      <c r="K460" s="35"/>
      <c r="L460" s="39"/>
      <c r="M460" s="39"/>
      <c r="N460" s="35"/>
      <c r="O460" s="40" t="str">
        <f aca="false">IF(D460&lt;&gt;"",D460,IF(COUNT(E460:I460)&gt;0,SUM(E460:I460),""))</f>
        <v/>
      </c>
      <c r="P460" s="8" t="str">
        <f aca="false">IF(A460="","",YEAR(A460)&amp;"-"&amp;RIGHT("0"&amp;MONTH(A460),2))</f>
        <v/>
      </c>
      <c r="Q460" s="41" t="str">
        <f aca="false">IF(OR(A460="",C460=""),"",C460*IFERROR(INDEX(Paramètres!$D$8:$D$17,MATCH(B460,Paramètres!$A$8:$A$17,0)),0))</f>
        <v/>
      </c>
    </row>
    <row r="461" customFormat="false" ht="19.5" hidden="false" customHeight="true" outlineLevel="0" collapsed="false">
      <c r="A461" s="7"/>
      <c r="B461" s="35"/>
      <c r="C461" s="36"/>
      <c r="D461" s="37"/>
      <c r="E461" s="37"/>
      <c r="F461" s="37"/>
      <c r="G461" s="37"/>
      <c r="H461" s="37"/>
      <c r="I461" s="37"/>
      <c r="J461" s="38"/>
      <c r="K461" s="35"/>
      <c r="L461" s="39"/>
      <c r="M461" s="39"/>
      <c r="N461" s="35"/>
      <c r="O461" s="40" t="str">
        <f aca="false">IF(D461&lt;&gt;"",D461,IF(COUNT(E461:I461)&gt;0,SUM(E461:I461),""))</f>
        <v/>
      </c>
      <c r="P461" s="8" t="str">
        <f aca="false">IF(A461="","",YEAR(A461)&amp;"-"&amp;RIGHT("0"&amp;MONTH(A461),2))</f>
        <v/>
      </c>
      <c r="Q461" s="41" t="str">
        <f aca="false">IF(OR(A461="",C461=""),"",C461*IFERROR(INDEX(Paramètres!$D$8:$D$17,MATCH(B461,Paramètres!$A$8:$A$17,0)),0))</f>
        <v/>
      </c>
    </row>
    <row r="462" customFormat="false" ht="19.5" hidden="false" customHeight="true" outlineLevel="0" collapsed="false">
      <c r="A462" s="7"/>
      <c r="B462" s="35"/>
      <c r="C462" s="36"/>
      <c r="D462" s="37"/>
      <c r="E462" s="37"/>
      <c r="F462" s="37"/>
      <c r="G462" s="37"/>
      <c r="H462" s="37"/>
      <c r="I462" s="37"/>
      <c r="J462" s="38"/>
      <c r="K462" s="35"/>
      <c r="L462" s="39"/>
      <c r="M462" s="39"/>
      <c r="N462" s="35"/>
      <c r="O462" s="40" t="str">
        <f aca="false">IF(D462&lt;&gt;"",D462,IF(COUNT(E462:I462)&gt;0,SUM(E462:I462),""))</f>
        <v/>
      </c>
      <c r="P462" s="8" t="str">
        <f aca="false">IF(A462="","",YEAR(A462)&amp;"-"&amp;RIGHT("0"&amp;MONTH(A462),2))</f>
        <v/>
      </c>
      <c r="Q462" s="41" t="str">
        <f aca="false">IF(OR(A462="",C462=""),"",C462*IFERROR(INDEX(Paramètres!$D$8:$D$17,MATCH(B462,Paramètres!$A$8:$A$17,0)),0))</f>
        <v/>
      </c>
    </row>
    <row r="463" customFormat="false" ht="19.5" hidden="false" customHeight="true" outlineLevel="0" collapsed="false">
      <c r="A463" s="7"/>
      <c r="B463" s="35"/>
      <c r="C463" s="36"/>
      <c r="D463" s="37"/>
      <c r="E463" s="37"/>
      <c r="F463" s="37"/>
      <c r="G463" s="37"/>
      <c r="H463" s="37"/>
      <c r="I463" s="37"/>
      <c r="J463" s="38"/>
      <c r="K463" s="35"/>
      <c r="L463" s="39"/>
      <c r="M463" s="39"/>
      <c r="N463" s="35"/>
      <c r="O463" s="40" t="str">
        <f aca="false">IF(D463&lt;&gt;"",D463,IF(COUNT(E463:I463)&gt;0,SUM(E463:I463),""))</f>
        <v/>
      </c>
      <c r="P463" s="8" t="str">
        <f aca="false">IF(A463="","",YEAR(A463)&amp;"-"&amp;RIGHT("0"&amp;MONTH(A463),2))</f>
        <v/>
      </c>
      <c r="Q463" s="41" t="str">
        <f aca="false">IF(OR(A463="",C463=""),"",C463*IFERROR(INDEX(Paramètres!$D$8:$D$17,MATCH(B463,Paramètres!$A$8:$A$17,0)),0))</f>
        <v/>
      </c>
    </row>
    <row r="464" customFormat="false" ht="19.5" hidden="false" customHeight="true" outlineLevel="0" collapsed="false">
      <c r="A464" s="7"/>
      <c r="B464" s="35"/>
      <c r="C464" s="36"/>
      <c r="D464" s="37"/>
      <c r="E464" s="37"/>
      <c r="F464" s="37"/>
      <c r="G464" s="37"/>
      <c r="H464" s="37"/>
      <c r="I464" s="37"/>
      <c r="J464" s="38"/>
      <c r="K464" s="35"/>
      <c r="L464" s="39"/>
      <c r="M464" s="39"/>
      <c r="N464" s="35"/>
      <c r="O464" s="40" t="str">
        <f aca="false">IF(D464&lt;&gt;"",D464,IF(COUNT(E464:I464)&gt;0,SUM(E464:I464),""))</f>
        <v/>
      </c>
      <c r="P464" s="8" t="str">
        <f aca="false">IF(A464="","",YEAR(A464)&amp;"-"&amp;RIGHT("0"&amp;MONTH(A464),2))</f>
        <v/>
      </c>
      <c r="Q464" s="41" t="str">
        <f aca="false">IF(OR(A464="",C464=""),"",C464*IFERROR(INDEX(Paramètres!$D$8:$D$17,MATCH(B464,Paramètres!$A$8:$A$17,0)),0))</f>
        <v/>
      </c>
    </row>
    <row r="465" customFormat="false" ht="19.5" hidden="false" customHeight="true" outlineLevel="0" collapsed="false">
      <c r="A465" s="7"/>
      <c r="B465" s="35"/>
      <c r="C465" s="36"/>
      <c r="D465" s="37"/>
      <c r="E465" s="37"/>
      <c r="F465" s="37"/>
      <c r="G465" s="37"/>
      <c r="H465" s="37"/>
      <c r="I465" s="37"/>
      <c r="J465" s="38"/>
      <c r="K465" s="35"/>
      <c r="L465" s="39"/>
      <c r="M465" s="39"/>
      <c r="N465" s="35"/>
      <c r="O465" s="40" t="str">
        <f aca="false">IF(D465&lt;&gt;"",D465,IF(COUNT(E465:I465)&gt;0,SUM(E465:I465),""))</f>
        <v/>
      </c>
      <c r="P465" s="8" t="str">
        <f aca="false">IF(A465="","",YEAR(A465)&amp;"-"&amp;RIGHT("0"&amp;MONTH(A465),2))</f>
        <v/>
      </c>
      <c r="Q465" s="41" t="str">
        <f aca="false">IF(OR(A465="",C465=""),"",C465*IFERROR(INDEX(Paramètres!$D$8:$D$17,MATCH(B465,Paramètres!$A$8:$A$17,0)),0))</f>
        <v/>
      </c>
    </row>
    <row r="466" customFormat="false" ht="19.5" hidden="false" customHeight="true" outlineLevel="0" collapsed="false">
      <c r="A466" s="7"/>
      <c r="B466" s="35"/>
      <c r="C466" s="36"/>
      <c r="D466" s="37"/>
      <c r="E466" s="37"/>
      <c r="F466" s="37"/>
      <c r="G466" s="37"/>
      <c r="H466" s="37"/>
      <c r="I466" s="37"/>
      <c r="J466" s="38"/>
      <c r="K466" s="35"/>
      <c r="L466" s="39"/>
      <c r="M466" s="39"/>
      <c r="N466" s="35"/>
      <c r="O466" s="40" t="str">
        <f aca="false">IF(D466&lt;&gt;"",D466,IF(COUNT(E466:I466)&gt;0,SUM(E466:I466),""))</f>
        <v/>
      </c>
      <c r="P466" s="8" t="str">
        <f aca="false">IF(A466="","",YEAR(A466)&amp;"-"&amp;RIGHT("0"&amp;MONTH(A466),2))</f>
        <v/>
      </c>
      <c r="Q466" s="41" t="str">
        <f aca="false">IF(OR(A466="",C466=""),"",C466*IFERROR(INDEX(Paramètres!$D$8:$D$17,MATCH(B466,Paramètres!$A$8:$A$17,0)),0))</f>
        <v/>
      </c>
    </row>
    <row r="467" customFormat="false" ht="19.5" hidden="false" customHeight="true" outlineLevel="0" collapsed="false">
      <c r="A467" s="7"/>
      <c r="B467" s="35"/>
      <c r="C467" s="36"/>
      <c r="D467" s="37"/>
      <c r="E467" s="37"/>
      <c r="F467" s="37"/>
      <c r="G467" s="37"/>
      <c r="H467" s="37"/>
      <c r="I467" s="37"/>
      <c r="J467" s="38"/>
      <c r="K467" s="35"/>
      <c r="L467" s="39"/>
      <c r="M467" s="39"/>
      <c r="N467" s="35"/>
      <c r="O467" s="40" t="str">
        <f aca="false">IF(D467&lt;&gt;"",D467,IF(COUNT(E467:I467)&gt;0,SUM(E467:I467),""))</f>
        <v/>
      </c>
      <c r="P467" s="8" t="str">
        <f aca="false">IF(A467="","",YEAR(A467)&amp;"-"&amp;RIGHT("0"&amp;MONTH(A467),2))</f>
        <v/>
      </c>
      <c r="Q467" s="41" t="str">
        <f aca="false">IF(OR(A467="",C467=""),"",C467*IFERROR(INDEX(Paramètres!$D$8:$D$17,MATCH(B467,Paramètres!$A$8:$A$17,0)),0))</f>
        <v/>
      </c>
    </row>
    <row r="468" customFormat="false" ht="19.5" hidden="false" customHeight="true" outlineLevel="0" collapsed="false">
      <c r="A468" s="7"/>
      <c r="B468" s="35"/>
      <c r="C468" s="36"/>
      <c r="D468" s="37"/>
      <c r="E468" s="37"/>
      <c r="F468" s="37"/>
      <c r="G468" s="37"/>
      <c r="H468" s="37"/>
      <c r="I468" s="37"/>
      <c r="J468" s="38"/>
      <c r="K468" s="35"/>
      <c r="L468" s="39"/>
      <c r="M468" s="39"/>
      <c r="N468" s="35"/>
      <c r="O468" s="40" t="str">
        <f aca="false">IF(D468&lt;&gt;"",D468,IF(COUNT(E468:I468)&gt;0,SUM(E468:I468),""))</f>
        <v/>
      </c>
      <c r="P468" s="8" t="str">
        <f aca="false">IF(A468="","",YEAR(A468)&amp;"-"&amp;RIGHT("0"&amp;MONTH(A468),2))</f>
        <v/>
      </c>
      <c r="Q468" s="41" t="str">
        <f aca="false">IF(OR(A468="",C468=""),"",C468*IFERROR(INDEX(Paramètres!$D$8:$D$17,MATCH(B468,Paramètres!$A$8:$A$17,0)),0))</f>
        <v/>
      </c>
    </row>
    <row r="469" customFormat="false" ht="19.5" hidden="false" customHeight="true" outlineLevel="0" collapsed="false">
      <c r="A469" s="7"/>
      <c r="B469" s="35"/>
      <c r="C469" s="36"/>
      <c r="D469" s="37"/>
      <c r="E469" s="37"/>
      <c r="F469" s="37"/>
      <c r="G469" s="37"/>
      <c r="H469" s="37"/>
      <c r="I469" s="37"/>
      <c r="J469" s="38"/>
      <c r="K469" s="35"/>
      <c r="L469" s="39"/>
      <c r="M469" s="39"/>
      <c r="N469" s="35"/>
      <c r="O469" s="40" t="str">
        <f aca="false">IF(D469&lt;&gt;"",D469,IF(COUNT(E469:I469)&gt;0,SUM(E469:I469),""))</f>
        <v/>
      </c>
      <c r="P469" s="8" t="str">
        <f aca="false">IF(A469="","",YEAR(A469)&amp;"-"&amp;RIGHT("0"&amp;MONTH(A469),2))</f>
        <v/>
      </c>
      <c r="Q469" s="41" t="str">
        <f aca="false">IF(OR(A469="",C469=""),"",C469*IFERROR(INDEX(Paramètres!$D$8:$D$17,MATCH(B469,Paramètres!$A$8:$A$17,0)),0))</f>
        <v/>
      </c>
    </row>
    <row r="470" customFormat="false" ht="19.5" hidden="false" customHeight="true" outlineLevel="0" collapsed="false">
      <c r="A470" s="7"/>
      <c r="B470" s="35"/>
      <c r="C470" s="36"/>
      <c r="D470" s="37"/>
      <c r="E470" s="37"/>
      <c r="F470" s="37"/>
      <c r="G470" s="37"/>
      <c r="H470" s="37"/>
      <c r="I470" s="37"/>
      <c r="J470" s="38"/>
      <c r="K470" s="35"/>
      <c r="L470" s="39"/>
      <c r="M470" s="39"/>
      <c r="N470" s="35"/>
      <c r="O470" s="40" t="str">
        <f aca="false">IF(D470&lt;&gt;"",D470,IF(COUNT(E470:I470)&gt;0,SUM(E470:I470),""))</f>
        <v/>
      </c>
      <c r="P470" s="8" t="str">
        <f aca="false">IF(A470="","",YEAR(A470)&amp;"-"&amp;RIGHT("0"&amp;MONTH(A470),2))</f>
        <v/>
      </c>
      <c r="Q470" s="41" t="str">
        <f aca="false">IF(OR(A470="",C470=""),"",C470*IFERROR(INDEX(Paramètres!$D$8:$D$17,MATCH(B470,Paramètres!$A$8:$A$17,0)),0))</f>
        <v/>
      </c>
    </row>
    <row r="471" customFormat="false" ht="19.5" hidden="false" customHeight="true" outlineLevel="0" collapsed="false">
      <c r="A471" s="7"/>
      <c r="B471" s="35"/>
      <c r="C471" s="36"/>
      <c r="D471" s="37"/>
      <c r="E471" s="37"/>
      <c r="F471" s="37"/>
      <c r="G471" s="37"/>
      <c r="H471" s="37"/>
      <c r="I471" s="37"/>
      <c r="J471" s="38"/>
      <c r="K471" s="35"/>
      <c r="L471" s="39"/>
      <c r="M471" s="39"/>
      <c r="N471" s="35"/>
      <c r="O471" s="40" t="str">
        <f aca="false">IF(D471&lt;&gt;"",D471,IF(COUNT(E471:I471)&gt;0,SUM(E471:I471),""))</f>
        <v/>
      </c>
      <c r="P471" s="8" t="str">
        <f aca="false">IF(A471="","",YEAR(A471)&amp;"-"&amp;RIGHT("0"&amp;MONTH(A471),2))</f>
        <v/>
      </c>
      <c r="Q471" s="41" t="str">
        <f aca="false">IF(OR(A471="",C471=""),"",C471*IFERROR(INDEX(Paramètres!$D$8:$D$17,MATCH(B471,Paramètres!$A$8:$A$17,0)),0))</f>
        <v/>
      </c>
    </row>
    <row r="472" customFormat="false" ht="19.5" hidden="false" customHeight="true" outlineLevel="0" collapsed="false">
      <c r="A472" s="7"/>
      <c r="B472" s="35"/>
      <c r="C472" s="36"/>
      <c r="D472" s="37"/>
      <c r="E472" s="37"/>
      <c r="F472" s="37"/>
      <c r="G472" s="37"/>
      <c r="H472" s="37"/>
      <c r="I472" s="37"/>
      <c r="J472" s="38"/>
      <c r="K472" s="35"/>
      <c r="L472" s="39"/>
      <c r="M472" s="39"/>
      <c r="N472" s="35"/>
      <c r="O472" s="40" t="str">
        <f aca="false">IF(D472&lt;&gt;"",D472,IF(COUNT(E472:I472)&gt;0,SUM(E472:I472),""))</f>
        <v/>
      </c>
      <c r="P472" s="8" t="str">
        <f aca="false">IF(A472="","",YEAR(A472)&amp;"-"&amp;RIGHT("0"&amp;MONTH(A472),2))</f>
        <v/>
      </c>
      <c r="Q472" s="41" t="str">
        <f aca="false">IF(OR(A472="",C472=""),"",C472*IFERROR(INDEX(Paramètres!$D$8:$D$17,MATCH(B472,Paramètres!$A$8:$A$17,0)),0))</f>
        <v/>
      </c>
    </row>
    <row r="473" customFormat="false" ht="19.5" hidden="false" customHeight="true" outlineLevel="0" collapsed="false">
      <c r="A473" s="7"/>
      <c r="B473" s="35"/>
      <c r="C473" s="36"/>
      <c r="D473" s="37"/>
      <c r="E473" s="37"/>
      <c r="F473" s="37"/>
      <c r="G473" s="37"/>
      <c r="H473" s="37"/>
      <c r="I473" s="37"/>
      <c r="J473" s="38"/>
      <c r="K473" s="35"/>
      <c r="L473" s="39"/>
      <c r="M473" s="39"/>
      <c r="N473" s="35"/>
      <c r="O473" s="40" t="str">
        <f aca="false">IF(D473&lt;&gt;"",D473,IF(COUNT(E473:I473)&gt;0,SUM(E473:I473),""))</f>
        <v/>
      </c>
      <c r="P473" s="8" t="str">
        <f aca="false">IF(A473="","",YEAR(A473)&amp;"-"&amp;RIGHT("0"&amp;MONTH(A473),2))</f>
        <v/>
      </c>
      <c r="Q473" s="41" t="str">
        <f aca="false">IF(OR(A473="",C473=""),"",C473*IFERROR(INDEX(Paramètres!$D$8:$D$17,MATCH(B473,Paramètres!$A$8:$A$17,0)),0))</f>
        <v/>
      </c>
    </row>
    <row r="474" customFormat="false" ht="19.5" hidden="false" customHeight="true" outlineLevel="0" collapsed="false">
      <c r="A474" s="7"/>
      <c r="B474" s="35"/>
      <c r="C474" s="36"/>
      <c r="D474" s="37"/>
      <c r="E474" s="37"/>
      <c r="F474" s="37"/>
      <c r="G474" s="37"/>
      <c r="H474" s="37"/>
      <c r="I474" s="37"/>
      <c r="J474" s="38"/>
      <c r="K474" s="35"/>
      <c r="L474" s="39"/>
      <c r="M474" s="39"/>
      <c r="N474" s="35"/>
      <c r="O474" s="40" t="str">
        <f aca="false">IF(D474&lt;&gt;"",D474,IF(COUNT(E474:I474)&gt;0,SUM(E474:I474),""))</f>
        <v/>
      </c>
      <c r="P474" s="8" t="str">
        <f aca="false">IF(A474="","",YEAR(A474)&amp;"-"&amp;RIGHT("0"&amp;MONTH(A474),2))</f>
        <v/>
      </c>
      <c r="Q474" s="41" t="str">
        <f aca="false">IF(OR(A474="",C474=""),"",C474*IFERROR(INDEX(Paramètres!$D$8:$D$17,MATCH(B474,Paramètres!$A$8:$A$17,0)),0))</f>
        <v/>
      </c>
    </row>
    <row r="475" customFormat="false" ht="19.5" hidden="false" customHeight="true" outlineLevel="0" collapsed="false">
      <c r="A475" s="7"/>
      <c r="B475" s="35"/>
      <c r="C475" s="36"/>
      <c r="D475" s="37"/>
      <c r="E475" s="37"/>
      <c r="F475" s="37"/>
      <c r="G475" s="37"/>
      <c r="H475" s="37"/>
      <c r="I475" s="37"/>
      <c r="J475" s="38"/>
      <c r="K475" s="35"/>
      <c r="L475" s="39"/>
      <c r="M475" s="39"/>
      <c r="N475" s="35"/>
      <c r="O475" s="40" t="str">
        <f aca="false">IF(D475&lt;&gt;"",D475,IF(COUNT(E475:I475)&gt;0,SUM(E475:I475),""))</f>
        <v/>
      </c>
      <c r="P475" s="8" t="str">
        <f aca="false">IF(A475="","",YEAR(A475)&amp;"-"&amp;RIGHT("0"&amp;MONTH(A475),2))</f>
        <v/>
      </c>
      <c r="Q475" s="41" t="str">
        <f aca="false">IF(OR(A475="",C475=""),"",C475*IFERROR(INDEX(Paramètres!$D$8:$D$17,MATCH(B475,Paramètres!$A$8:$A$17,0)),0))</f>
        <v/>
      </c>
    </row>
    <row r="476" customFormat="false" ht="19.5" hidden="false" customHeight="true" outlineLevel="0" collapsed="false">
      <c r="A476" s="7"/>
      <c r="B476" s="35"/>
      <c r="C476" s="36"/>
      <c r="D476" s="37"/>
      <c r="E476" s="37"/>
      <c r="F476" s="37"/>
      <c r="G476" s="37"/>
      <c r="H476" s="37"/>
      <c r="I476" s="37"/>
      <c r="J476" s="38"/>
      <c r="K476" s="35"/>
      <c r="L476" s="39"/>
      <c r="M476" s="39"/>
      <c r="N476" s="35"/>
      <c r="O476" s="40" t="str">
        <f aca="false">IF(D476&lt;&gt;"",D476,IF(COUNT(E476:I476)&gt;0,SUM(E476:I476),""))</f>
        <v/>
      </c>
      <c r="P476" s="8" t="str">
        <f aca="false">IF(A476="","",YEAR(A476)&amp;"-"&amp;RIGHT("0"&amp;MONTH(A476),2))</f>
        <v/>
      </c>
      <c r="Q476" s="41" t="str">
        <f aca="false">IF(OR(A476="",C476=""),"",C476*IFERROR(INDEX(Paramètres!$D$8:$D$17,MATCH(B476,Paramètres!$A$8:$A$17,0)),0))</f>
        <v/>
      </c>
    </row>
    <row r="477" customFormat="false" ht="19.5" hidden="false" customHeight="true" outlineLevel="0" collapsed="false">
      <c r="A477" s="7"/>
      <c r="B477" s="35"/>
      <c r="C477" s="36"/>
      <c r="D477" s="37"/>
      <c r="E477" s="37"/>
      <c r="F477" s="37"/>
      <c r="G477" s="37"/>
      <c r="H477" s="37"/>
      <c r="I477" s="37"/>
      <c r="J477" s="38"/>
      <c r="K477" s="35"/>
      <c r="L477" s="39"/>
      <c r="M477" s="39"/>
      <c r="N477" s="35"/>
      <c r="O477" s="40" t="str">
        <f aca="false">IF(D477&lt;&gt;"",D477,IF(COUNT(E477:I477)&gt;0,SUM(E477:I477),""))</f>
        <v/>
      </c>
      <c r="P477" s="8" t="str">
        <f aca="false">IF(A477="","",YEAR(A477)&amp;"-"&amp;RIGHT("0"&amp;MONTH(A477),2))</f>
        <v/>
      </c>
      <c r="Q477" s="41" t="str">
        <f aca="false">IF(OR(A477="",C477=""),"",C477*IFERROR(INDEX(Paramètres!$D$8:$D$17,MATCH(B477,Paramètres!$A$8:$A$17,0)),0))</f>
        <v/>
      </c>
    </row>
    <row r="478" customFormat="false" ht="19.5" hidden="false" customHeight="true" outlineLevel="0" collapsed="false">
      <c r="A478" s="7"/>
      <c r="B478" s="35"/>
      <c r="C478" s="36"/>
      <c r="D478" s="37"/>
      <c r="E478" s="37"/>
      <c r="F478" s="37"/>
      <c r="G478" s="37"/>
      <c r="H478" s="37"/>
      <c r="I478" s="37"/>
      <c r="J478" s="38"/>
      <c r="K478" s="35"/>
      <c r="L478" s="39"/>
      <c r="M478" s="39"/>
      <c r="N478" s="35"/>
      <c r="O478" s="40" t="str">
        <f aca="false">IF(D478&lt;&gt;"",D478,IF(COUNT(E478:I478)&gt;0,SUM(E478:I478),""))</f>
        <v/>
      </c>
      <c r="P478" s="8" t="str">
        <f aca="false">IF(A478="","",YEAR(A478)&amp;"-"&amp;RIGHT("0"&amp;MONTH(A478),2))</f>
        <v/>
      </c>
      <c r="Q478" s="41" t="str">
        <f aca="false">IF(OR(A478="",C478=""),"",C478*IFERROR(INDEX(Paramètres!$D$8:$D$17,MATCH(B478,Paramètres!$A$8:$A$17,0)),0))</f>
        <v/>
      </c>
    </row>
    <row r="479" customFormat="false" ht="19.5" hidden="false" customHeight="true" outlineLevel="0" collapsed="false">
      <c r="A479" s="7"/>
      <c r="B479" s="35"/>
      <c r="C479" s="36"/>
      <c r="D479" s="37"/>
      <c r="E479" s="37"/>
      <c r="F479" s="37"/>
      <c r="G479" s="37"/>
      <c r="H479" s="37"/>
      <c r="I479" s="37"/>
      <c r="J479" s="38"/>
      <c r="K479" s="35"/>
      <c r="L479" s="39"/>
      <c r="M479" s="39"/>
      <c r="N479" s="35"/>
      <c r="O479" s="40" t="str">
        <f aca="false">IF(D479&lt;&gt;"",D479,IF(COUNT(E479:I479)&gt;0,SUM(E479:I479),""))</f>
        <v/>
      </c>
      <c r="P479" s="8" t="str">
        <f aca="false">IF(A479="","",YEAR(A479)&amp;"-"&amp;RIGHT("0"&amp;MONTH(A479),2))</f>
        <v/>
      </c>
      <c r="Q479" s="41" t="str">
        <f aca="false">IF(OR(A479="",C479=""),"",C479*IFERROR(INDEX(Paramètres!$D$8:$D$17,MATCH(B479,Paramètres!$A$8:$A$17,0)),0))</f>
        <v/>
      </c>
    </row>
    <row r="480" customFormat="false" ht="19.5" hidden="false" customHeight="true" outlineLevel="0" collapsed="false">
      <c r="A480" s="7"/>
      <c r="B480" s="35"/>
      <c r="C480" s="36"/>
      <c r="D480" s="37"/>
      <c r="E480" s="37"/>
      <c r="F480" s="37"/>
      <c r="G480" s="37"/>
      <c r="H480" s="37"/>
      <c r="I480" s="37"/>
      <c r="J480" s="38"/>
      <c r="K480" s="35"/>
      <c r="L480" s="39"/>
      <c r="M480" s="39"/>
      <c r="N480" s="35"/>
      <c r="O480" s="40" t="str">
        <f aca="false">IF(D480&lt;&gt;"",D480,IF(COUNT(E480:I480)&gt;0,SUM(E480:I480),""))</f>
        <v/>
      </c>
      <c r="P480" s="8" t="str">
        <f aca="false">IF(A480="","",YEAR(A480)&amp;"-"&amp;RIGHT("0"&amp;MONTH(A480),2))</f>
        <v/>
      </c>
      <c r="Q480" s="41" t="str">
        <f aca="false">IF(OR(A480="",C480=""),"",C480*IFERROR(INDEX(Paramètres!$D$8:$D$17,MATCH(B480,Paramètres!$A$8:$A$17,0)),0))</f>
        <v/>
      </c>
    </row>
    <row r="481" customFormat="false" ht="19.5" hidden="false" customHeight="true" outlineLevel="0" collapsed="false">
      <c r="A481" s="7"/>
      <c r="B481" s="35"/>
      <c r="C481" s="36"/>
      <c r="D481" s="37"/>
      <c r="E481" s="37"/>
      <c r="F481" s="37"/>
      <c r="G481" s="37"/>
      <c r="H481" s="37"/>
      <c r="I481" s="37"/>
      <c r="J481" s="38"/>
      <c r="K481" s="35"/>
      <c r="L481" s="39"/>
      <c r="M481" s="39"/>
      <c r="N481" s="35"/>
      <c r="O481" s="40" t="str">
        <f aca="false">IF(D481&lt;&gt;"",D481,IF(COUNT(E481:I481)&gt;0,SUM(E481:I481),""))</f>
        <v/>
      </c>
      <c r="P481" s="8" t="str">
        <f aca="false">IF(A481="","",YEAR(A481)&amp;"-"&amp;RIGHT("0"&amp;MONTH(A481),2))</f>
        <v/>
      </c>
      <c r="Q481" s="41" t="str">
        <f aca="false">IF(OR(A481="",C481=""),"",C481*IFERROR(INDEX(Paramètres!$D$8:$D$17,MATCH(B481,Paramètres!$A$8:$A$17,0)),0))</f>
        <v/>
      </c>
    </row>
    <row r="482" customFormat="false" ht="19.5" hidden="false" customHeight="true" outlineLevel="0" collapsed="false">
      <c r="A482" s="7"/>
      <c r="B482" s="35"/>
      <c r="C482" s="36"/>
      <c r="D482" s="37"/>
      <c r="E482" s="37"/>
      <c r="F482" s="37"/>
      <c r="G482" s="37"/>
      <c r="H482" s="37"/>
      <c r="I482" s="37"/>
      <c r="J482" s="38"/>
      <c r="K482" s="35"/>
      <c r="L482" s="39"/>
      <c r="M482" s="39"/>
      <c r="N482" s="35"/>
      <c r="O482" s="40" t="str">
        <f aca="false">IF(D482&lt;&gt;"",D482,IF(COUNT(E482:I482)&gt;0,SUM(E482:I482),""))</f>
        <v/>
      </c>
      <c r="P482" s="8" t="str">
        <f aca="false">IF(A482="","",YEAR(A482)&amp;"-"&amp;RIGHT("0"&amp;MONTH(A482),2))</f>
        <v/>
      </c>
      <c r="Q482" s="41" t="str">
        <f aca="false">IF(OR(A482="",C482=""),"",C482*IFERROR(INDEX(Paramètres!$D$8:$D$17,MATCH(B482,Paramètres!$A$8:$A$17,0)),0))</f>
        <v/>
      </c>
    </row>
    <row r="483" customFormat="false" ht="19.5" hidden="false" customHeight="true" outlineLevel="0" collapsed="false">
      <c r="A483" s="7"/>
      <c r="B483" s="35"/>
      <c r="C483" s="36"/>
      <c r="D483" s="37"/>
      <c r="E483" s="37"/>
      <c r="F483" s="37"/>
      <c r="G483" s="37"/>
      <c r="H483" s="37"/>
      <c r="I483" s="37"/>
      <c r="J483" s="38"/>
      <c r="K483" s="35"/>
      <c r="L483" s="39"/>
      <c r="M483" s="39"/>
      <c r="N483" s="35"/>
      <c r="O483" s="40" t="str">
        <f aca="false">IF(D483&lt;&gt;"",D483,IF(COUNT(E483:I483)&gt;0,SUM(E483:I483),""))</f>
        <v/>
      </c>
      <c r="P483" s="8" t="str">
        <f aca="false">IF(A483="","",YEAR(A483)&amp;"-"&amp;RIGHT("0"&amp;MONTH(A483),2))</f>
        <v/>
      </c>
      <c r="Q483" s="41" t="str">
        <f aca="false">IF(OR(A483="",C483=""),"",C483*IFERROR(INDEX(Paramètres!$D$8:$D$17,MATCH(B483,Paramètres!$A$8:$A$17,0)),0))</f>
        <v/>
      </c>
    </row>
    <row r="484" customFormat="false" ht="19.5" hidden="false" customHeight="true" outlineLevel="0" collapsed="false">
      <c r="A484" s="7"/>
      <c r="B484" s="35"/>
      <c r="C484" s="36"/>
      <c r="D484" s="37"/>
      <c r="E484" s="37"/>
      <c r="F484" s="37"/>
      <c r="G484" s="37"/>
      <c r="H484" s="37"/>
      <c r="I484" s="37"/>
      <c r="J484" s="38"/>
      <c r="K484" s="35"/>
      <c r="L484" s="39"/>
      <c r="M484" s="39"/>
      <c r="N484" s="35"/>
      <c r="O484" s="40" t="str">
        <f aca="false">IF(D484&lt;&gt;"",D484,IF(COUNT(E484:I484)&gt;0,SUM(E484:I484),""))</f>
        <v/>
      </c>
      <c r="P484" s="8" t="str">
        <f aca="false">IF(A484="","",YEAR(A484)&amp;"-"&amp;RIGHT("0"&amp;MONTH(A484),2))</f>
        <v/>
      </c>
      <c r="Q484" s="41" t="str">
        <f aca="false">IF(OR(A484="",C484=""),"",C484*IFERROR(INDEX(Paramètres!$D$8:$D$17,MATCH(B484,Paramètres!$A$8:$A$17,0)),0))</f>
        <v/>
      </c>
    </row>
    <row r="485" customFormat="false" ht="19.5" hidden="false" customHeight="true" outlineLevel="0" collapsed="false">
      <c r="A485" s="7"/>
      <c r="B485" s="35"/>
      <c r="C485" s="36"/>
      <c r="D485" s="37"/>
      <c r="E485" s="37"/>
      <c r="F485" s="37"/>
      <c r="G485" s="37"/>
      <c r="H485" s="37"/>
      <c r="I485" s="37"/>
      <c r="J485" s="38"/>
      <c r="K485" s="35"/>
      <c r="L485" s="39"/>
      <c r="M485" s="39"/>
      <c r="N485" s="35"/>
      <c r="O485" s="40" t="str">
        <f aca="false">IF(D485&lt;&gt;"",D485,IF(COUNT(E485:I485)&gt;0,SUM(E485:I485),""))</f>
        <v/>
      </c>
      <c r="P485" s="8" t="str">
        <f aca="false">IF(A485="","",YEAR(A485)&amp;"-"&amp;RIGHT("0"&amp;MONTH(A485),2))</f>
        <v/>
      </c>
      <c r="Q485" s="41" t="str">
        <f aca="false">IF(OR(A485="",C485=""),"",C485*IFERROR(INDEX(Paramètres!$D$8:$D$17,MATCH(B485,Paramètres!$A$8:$A$17,0)),0))</f>
        <v/>
      </c>
    </row>
    <row r="486" customFormat="false" ht="19.5" hidden="false" customHeight="true" outlineLevel="0" collapsed="false">
      <c r="A486" s="7"/>
      <c r="B486" s="35"/>
      <c r="C486" s="36"/>
      <c r="D486" s="37"/>
      <c r="E486" s="37"/>
      <c r="F486" s="37"/>
      <c r="G486" s="37"/>
      <c r="H486" s="37"/>
      <c r="I486" s="37"/>
      <c r="J486" s="38"/>
      <c r="K486" s="35"/>
      <c r="L486" s="39"/>
      <c r="M486" s="39"/>
      <c r="N486" s="35"/>
      <c r="O486" s="40" t="str">
        <f aca="false">IF(D486&lt;&gt;"",D486,IF(COUNT(E486:I486)&gt;0,SUM(E486:I486),""))</f>
        <v/>
      </c>
      <c r="P486" s="8" t="str">
        <f aca="false">IF(A486="","",YEAR(A486)&amp;"-"&amp;RIGHT("0"&amp;MONTH(A486),2))</f>
        <v/>
      </c>
      <c r="Q486" s="41" t="str">
        <f aca="false">IF(OR(A486="",C486=""),"",C486*IFERROR(INDEX(Paramètres!$D$8:$D$17,MATCH(B486,Paramètres!$A$8:$A$17,0)),0))</f>
        <v/>
      </c>
    </row>
    <row r="487" customFormat="false" ht="19.5" hidden="false" customHeight="true" outlineLevel="0" collapsed="false">
      <c r="A487" s="7"/>
      <c r="B487" s="35"/>
      <c r="C487" s="36"/>
      <c r="D487" s="37"/>
      <c r="E487" s="37"/>
      <c r="F487" s="37"/>
      <c r="G487" s="37"/>
      <c r="H487" s="37"/>
      <c r="I487" s="37"/>
      <c r="J487" s="38"/>
      <c r="K487" s="35"/>
      <c r="L487" s="39"/>
      <c r="M487" s="39"/>
      <c r="N487" s="35"/>
      <c r="O487" s="40" t="str">
        <f aca="false">IF(D487&lt;&gt;"",D487,IF(COUNT(E487:I487)&gt;0,SUM(E487:I487),""))</f>
        <v/>
      </c>
      <c r="P487" s="8" t="str">
        <f aca="false">IF(A487="","",YEAR(A487)&amp;"-"&amp;RIGHT("0"&amp;MONTH(A487),2))</f>
        <v/>
      </c>
      <c r="Q487" s="41" t="str">
        <f aca="false">IF(OR(A487="",C487=""),"",C487*IFERROR(INDEX(Paramètres!$D$8:$D$17,MATCH(B487,Paramètres!$A$8:$A$17,0)),0))</f>
        <v/>
      </c>
    </row>
    <row r="488" customFormat="false" ht="19.5" hidden="false" customHeight="true" outlineLevel="0" collapsed="false">
      <c r="A488" s="7"/>
      <c r="B488" s="35"/>
      <c r="C488" s="36"/>
      <c r="D488" s="37"/>
      <c r="E488" s="37"/>
      <c r="F488" s="37"/>
      <c r="G488" s="37"/>
      <c r="H488" s="37"/>
      <c r="I488" s="37"/>
      <c r="J488" s="38"/>
      <c r="K488" s="35"/>
      <c r="L488" s="39"/>
      <c r="M488" s="39"/>
      <c r="N488" s="35"/>
      <c r="O488" s="40" t="str">
        <f aca="false">IF(D488&lt;&gt;"",D488,IF(COUNT(E488:I488)&gt;0,SUM(E488:I488),""))</f>
        <v/>
      </c>
      <c r="P488" s="8" t="str">
        <f aca="false">IF(A488="","",YEAR(A488)&amp;"-"&amp;RIGHT("0"&amp;MONTH(A488),2))</f>
        <v/>
      </c>
      <c r="Q488" s="41" t="str">
        <f aca="false">IF(OR(A488="",C488=""),"",C488*IFERROR(INDEX(Paramètres!$D$8:$D$17,MATCH(B488,Paramètres!$A$8:$A$17,0)),0))</f>
        <v/>
      </c>
    </row>
    <row r="489" customFormat="false" ht="19.5" hidden="false" customHeight="true" outlineLevel="0" collapsed="false">
      <c r="A489" s="7"/>
      <c r="B489" s="35"/>
      <c r="C489" s="36"/>
      <c r="D489" s="37"/>
      <c r="E489" s="37"/>
      <c r="F489" s="37"/>
      <c r="G489" s="37"/>
      <c r="H489" s="37"/>
      <c r="I489" s="37"/>
      <c r="J489" s="38"/>
      <c r="K489" s="35"/>
      <c r="L489" s="39"/>
      <c r="M489" s="39"/>
      <c r="N489" s="35"/>
      <c r="O489" s="40" t="str">
        <f aca="false">IF(D489&lt;&gt;"",D489,IF(COUNT(E489:I489)&gt;0,SUM(E489:I489),""))</f>
        <v/>
      </c>
      <c r="P489" s="8" t="str">
        <f aca="false">IF(A489="","",YEAR(A489)&amp;"-"&amp;RIGHT("0"&amp;MONTH(A489),2))</f>
        <v/>
      </c>
      <c r="Q489" s="41" t="str">
        <f aca="false">IF(OR(A489="",C489=""),"",C489*IFERROR(INDEX(Paramètres!$D$8:$D$17,MATCH(B489,Paramètres!$A$8:$A$17,0)),0))</f>
        <v/>
      </c>
    </row>
    <row r="490" customFormat="false" ht="19.5" hidden="false" customHeight="true" outlineLevel="0" collapsed="false">
      <c r="A490" s="7"/>
      <c r="B490" s="35"/>
      <c r="C490" s="36"/>
      <c r="D490" s="37"/>
      <c r="E490" s="37"/>
      <c r="F490" s="37"/>
      <c r="G490" s="37"/>
      <c r="H490" s="37"/>
      <c r="I490" s="37"/>
      <c r="J490" s="38"/>
      <c r="K490" s="35"/>
      <c r="L490" s="39"/>
      <c r="M490" s="39"/>
      <c r="N490" s="35"/>
      <c r="O490" s="40" t="str">
        <f aca="false">IF(D490&lt;&gt;"",D490,IF(COUNT(E490:I490)&gt;0,SUM(E490:I490),""))</f>
        <v/>
      </c>
      <c r="P490" s="8" t="str">
        <f aca="false">IF(A490="","",YEAR(A490)&amp;"-"&amp;RIGHT("0"&amp;MONTH(A490),2))</f>
        <v/>
      </c>
      <c r="Q490" s="41" t="str">
        <f aca="false">IF(OR(A490="",C490=""),"",C490*IFERROR(INDEX(Paramètres!$D$8:$D$17,MATCH(B490,Paramètres!$A$8:$A$17,0)),0))</f>
        <v/>
      </c>
    </row>
    <row r="491" customFormat="false" ht="19.5" hidden="false" customHeight="true" outlineLevel="0" collapsed="false">
      <c r="A491" s="7"/>
      <c r="B491" s="35"/>
      <c r="C491" s="36"/>
      <c r="D491" s="37"/>
      <c r="E491" s="37"/>
      <c r="F491" s="37"/>
      <c r="G491" s="37"/>
      <c r="H491" s="37"/>
      <c r="I491" s="37"/>
      <c r="J491" s="38"/>
      <c r="K491" s="35"/>
      <c r="L491" s="39"/>
      <c r="M491" s="39"/>
      <c r="N491" s="35"/>
      <c r="O491" s="40" t="str">
        <f aca="false">IF(D491&lt;&gt;"",D491,IF(COUNT(E491:I491)&gt;0,SUM(E491:I491),""))</f>
        <v/>
      </c>
      <c r="P491" s="8" t="str">
        <f aca="false">IF(A491="","",YEAR(A491)&amp;"-"&amp;RIGHT("0"&amp;MONTH(A491),2))</f>
        <v/>
      </c>
      <c r="Q491" s="41" t="str">
        <f aca="false">IF(OR(A491="",C491=""),"",C491*IFERROR(INDEX(Paramètres!$D$8:$D$17,MATCH(B491,Paramètres!$A$8:$A$17,0)),0))</f>
        <v/>
      </c>
    </row>
    <row r="492" customFormat="false" ht="19.5" hidden="false" customHeight="true" outlineLevel="0" collapsed="false">
      <c r="A492" s="7"/>
      <c r="B492" s="35"/>
      <c r="C492" s="36"/>
      <c r="D492" s="37"/>
      <c r="E492" s="37"/>
      <c r="F492" s="37"/>
      <c r="G492" s="37"/>
      <c r="H492" s="37"/>
      <c r="I492" s="37"/>
      <c r="J492" s="38"/>
      <c r="K492" s="35"/>
      <c r="L492" s="39"/>
      <c r="M492" s="39"/>
      <c r="N492" s="35"/>
      <c r="O492" s="40" t="str">
        <f aca="false">IF(D492&lt;&gt;"",D492,IF(COUNT(E492:I492)&gt;0,SUM(E492:I492),""))</f>
        <v/>
      </c>
      <c r="P492" s="8" t="str">
        <f aca="false">IF(A492="","",YEAR(A492)&amp;"-"&amp;RIGHT("0"&amp;MONTH(A492),2))</f>
        <v/>
      </c>
      <c r="Q492" s="41" t="str">
        <f aca="false">IF(OR(A492="",C492=""),"",C492*IFERROR(INDEX(Paramètres!$D$8:$D$17,MATCH(B492,Paramètres!$A$8:$A$17,0)),0))</f>
        <v/>
      </c>
    </row>
    <row r="493" customFormat="false" ht="19.5" hidden="false" customHeight="true" outlineLevel="0" collapsed="false">
      <c r="A493" s="7"/>
      <c r="B493" s="35"/>
      <c r="C493" s="36"/>
      <c r="D493" s="37"/>
      <c r="E493" s="37"/>
      <c r="F493" s="37"/>
      <c r="G493" s="37"/>
      <c r="H493" s="37"/>
      <c r="I493" s="37"/>
      <c r="J493" s="38"/>
      <c r="K493" s="35"/>
      <c r="L493" s="39"/>
      <c r="M493" s="39"/>
      <c r="N493" s="35"/>
      <c r="O493" s="40" t="str">
        <f aca="false">IF(D493&lt;&gt;"",D493,IF(COUNT(E493:I493)&gt;0,SUM(E493:I493),""))</f>
        <v/>
      </c>
      <c r="P493" s="8" t="str">
        <f aca="false">IF(A493="","",YEAR(A493)&amp;"-"&amp;RIGHT("0"&amp;MONTH(A493),2))</f>
        <v/>
      </c>
      <c r="Q493" s="41" t="str">
        <f aca="false">IF(OR(A493="",C493=""),"",C493*IFERROR(INDEX(Paramètres!$D$8:$D$17,MATCH(B493,Paramètres!$A$8:$A$17,0)),0))</f>
        <v/>
      </c>
    </row>
    <row r="494" customFormat="false" ht="19.5" hidden="false" customHeight="true" outlineLevel="0" collapsed="false">
      <c r="A494" s="7"/>
      <c r="B494" s="35"/>
      <c r="C494" s="36"/>
      <c r="D494" s="37"/>
      <c r="E494" s="37"/>
      <c r="F494" s="37"/>
      <c r="G494" s="37"/>
      <c r="H494" s="37"/>
      <c r="I494" s="37"/>
      <c r="J494" s="38"/>
      <c r="K494" s="35"/>
      <c r="L494" s="39"/>
      <c r="M494" s="39"/>
      <c r="N494" s="35"/>
      <c r="O494" s="40" t="str">
        <f aca="false">IF(D494&lt;&gt;"",D494,IF(COUNT(E494:I494)&gt;0,SUM(E494:I494),""))</f>
        <v/>
      </c>
      <c r="P494" s="8" t="str">
        <f aca="false">IF(A494="","",YEAR(A494)&amp;"-"&amp;RIGHT("0"&amp;MONTH(A494),2))</f>
        <v/>
      </c>
      <c r="Q494" s="41" t="str">
        <f aca="false">IF(OR(A494="",C494=""),"",C494*IFERROR(INDEX(Paramètres!$D$8:$D$17,MATCH(B494,Paramètres!$A$8:$A$17,0)),0))</f>
        <v/>
      </c>
    </row>
    <row r="495" customFormat="false" ht="19.5" hidden="false" customHeight="true" outlineLevel="0" collapsed="false">
      <c r="A495" s="7"/>
      <c r="B495" s="35"/>
      <c r="C495" s="36"/>
      <c r="D495" s="37"/>
      <c r="E495" s="37"/>
      <c r="F495" s="37"/>
      <c r="G495" s="37"/>
      <c r="H495" s="37"/>
      <c r="I495" s="37"/>
      <c r="J495" s="38"/>
      <c r="K495" s="35"/>
      <c r="L495" s="39"/>
      <c r="M495" s="39"/>
      <c r="N495" s="35"/>
      <c r="O495" s="40" t="str">
        <f aca="false">IF(D495&lt;&gt;"",D495,IF(COUNT(E495:I495)&gt;0,SUM(E495:I495),""))</f>
        <v/>
      </c>
      <c r="P495" s="8" t="str">
        <f aca="false">IF(A495="","",YEAR(A495)&amp;"-"&amp;RIGHT("0"&amp;MONTH(A495),2))</f>
        <v/>
      </c>
      <c r="Q495" s="41" t="str">
        <f aca="false">IF(OR(A495="",C495=""),"",C495*IFERROR(INDEX(Paramètres!$D$8:$D$17,MATCH(B495,Paramètres!$A$8:$A$17,0)),0))</f>
        <v/>
      </c>
    </row>
    <row r="496" customFormat="false" ht="19.5" hidden="false" customHeight="true" outlineLevel="0" collapsed="false">
      <c r="A496" s="7"/>
      <c r="B496" s="35"/>
      <c r="C496" s="36"/>
      <c r="D496" s="37"/>
      <c r="E496" s="37"/>
      <c r="F496" s="37"/>
      <c r="G496" s="37"/>
      <c r="H496" s="37"/>
      <c r="I496" s="37"/>
      <c r="J496" s="38"/>
      <c r="K496" s="35"/>
      <c r="L496" s="39"/>
      <c r="M496" s="39"/>
      <c r="N496" s="35"/>
      <c r="O496" s="40" t="str">
        <f aca="false">IF(D496&lt;&gt;"",D496,IF(COUNT(E496:I496)&gt;0,SUM(E496:I496),""))</f>
        <v/>
      </c>
      <c r="P496" s="8" t="str">
        <f aca="false">IF(A496="","",YEAR(A496)&amp;"-"&amp;RIGHT("0"&amp;MONTH(A496),2))</f>
        <v/>
      </c>
      <c r="Q496" s="41" t="str">
        <f aca="false">IF(OR(A496="",C496=""),"",C496*IFERROR(INDEX(Paramètres!$D$8:$D$17,MATCH(B496,Paramètres!$A$8:$A$17,0)),0))</f>
        <v/>
      </c>
    </row>
    <row r="497" customFormat="false" ht="19.5" hidden="false" customHeight="true" outlineLevel="0" collapsed="false">
      <c r="A497" s="7"/>
      <c r="B497" s="35"/>
      <c r="C497" s="36"/>
      <c r="D497" s="37"/>
      <c r="E497" s="37"/>
      <c r="F497" s="37"/>
      <c r="G497" s="37"/>
      <c r="H497" s="37"/>
      <c r="I497" s="37"/>
      <c r="J497" s="38"/>
      <c r="K497" s="35"/>
      <c r="L497" s="39"/>
      <c r="M497" s="39"/>
      <c r="N497" s="35"/>
      <c r="O497" s="40" t="str">
        <f aca="false">IF(D497&lt;&gt;"",D497,IF(COUNT(E497:I497)&gt;0,SUM(E497:I497),""))</f>
        <v/>
      </c>
      <c r="P497" s="8" t="str">
        <f aca="false">IF(A497="","",YEAR(A497)&amp;"-"&amp;RIGHT("0"&amp;MONTH(A497),2))</f>
        <v/>
      </c>
      <c r="Q497" s="41" t="str">
        <f aca="false">IF(OR(A497="",C497=""),"",C497*IFERROR(INDEX(Paramètres!$D$8:$D$17,MATCH(B497,Paramètres!$A$8:$A$17,0)),0))</f>
        <v/>
      </c>
    </row>
    <row r="498" customFormat="false" ht="19.5" hidden="false" customHeight="true" outlineLevel="0" collapsed="false">
      <c r="A498" s="7"/>
      <c r="B498" s="35"/>
      <c r="C498" s="36"/>
      <c r="D498" s="37"/>
      <c r="E498" s="37"/>
      <c r="F498" s="37"/>
      <c r="G498" s="37"/>
      <c r="H498" s="37"/>
      <c r="I498" s="37"/>
      <c r="J498" s="38"/>
      <c r="K498" s="35"/>
      <c r="L498" s="39"/>
      <c r="M498" s="39"/>
      <c r="N498" s="35"/>
      <c r="O498" s="40" t="str">
        <f aca="false">IF(D498&lt;&gt;"",D498,IF(COUNT(E498:I498)&gt;0,SUM(E498:I498),""))</f>
        <v/>
      </c>
      <c r="P498" s="8" t="str">
        <f aca="false">IF(A498="","",YEAR(A498)&amp;"-"&amp;RIGHT("0"&amp;MONTH(A498),2))</f>
        <v/>
      </c>
      <c r="Q498" s="41" t="str">
        <f aca="false">IF(OR(A498="",C498=""),"",C498*IFERROR(INDEX(Paramètres!$D$8:$D$17,MATCH(B498,Paramètres!$A$8:$A$17,0)),0))</f>
        <v/>
      </c>
    </row>
    <row r="499" customFormat="false" ht="19.5" hidden="false" customHeight="true" outlineLevel="0" collapsed="false">
      <c r="A499" s="7"/>
      <c r="B499" s="35"/>
      <c r="C499" s="36"/>
      <c r="D499" s="37"/>
      <c r="E499" s="37"/>
      <c r="F499" s="37"/>
      <c r="G499" s="37"/>
      <c r="H499" s="37"/>
      <c r="I499" s="37"/>
      <c r="J499" s="38"/>
      <c r="K499" s="35"/>
      <c r="L499" s="39"/>
      <c r="M499" s="39"/>
      <c r="N499" s="35"/>
      <c r="O499" s="40" t="str">
        <f aca="false">IF(D499&lt;&gt;"",D499,IF(COUNT(E499:I499)&gt;0,SUM(E499:I499),""))</f>
        <v/>
      </c>
      <c r="P499" s="8" t="str">
        <f aca="false">IF(A499="","",YEAR(A499)&amp;"-"&amp;RIGHT("0"&amp;MONTH(A499),2))</f>
        <v/>
      </c>
      <c r="Q499" s="41" t="str">
        <f aca="false">IF(OR(A499="",C499=""),"",C499*IFERROR(INDEX(Paramètres!$D$8:$D$17,MATCH(B499,Paramètres!$A$8:$A$17,0)),0))</f>
        <v/>
      </c>
    </row>
    <row r="500" customFormat="false" ht="19.5" hidden="false" customHeight="true" outlineLevel="0" collapsed="false">
      <c r="A500" s="7"/>
      <c r="B500" s="35"/>
      <c r="C500" s="36"/>
      <c r="D500" s="37"/>
      <c r="E500" s="37"/>
      <c r="F500" s="37"/>
      <c r="G500" s="37"/>
      <c r="H500" s="37"/>
      <c r="I500" s="37"/>
      <c r="J500" s="38"/>
      <c r="K500" s="35"/>
      <c r="L500" s="39"/>
      <c r="M500" s="39"/>
      <c r="N500" s="35"/>
      <c r="O500" s="40" t="str">
        <f aca="false">IF(D500&lt;&gt;"",D500,IF(COUNT(E500:I500)&gt;0,SUM(E500:I500),""))</f>
        <v/>
      </c>
      <c r="P500" s="8" t="str">
        <f aca="false">IF(A500="","",YEAR(A500)&amp;"-"&amp;RIGHT("0"&amp;MONTH(A500),2))</f>
        <v/>
      </c>
      <c r="Q500" s="41" t="str">
        <f aca="false">IF(OR(A500="",C500=""),"",C500*IFERROR(INDEX(Paramètres!$D$8:$D$17,MATCH(B500,Paramètres!$A$8:$A$17,0)),0))</f>
        <v/>
      </c>
    </row>
    <row r="501" customFormat="false" ht="19.5" hidden="false" customHeight="true" outlineLevel="0" collapsed="false">
      <c r="A501" s="7"/>
      <c r="B501" s="35"/>
      <c r="C501" s="36"/>
      <c r="D501" s="37"/>
      <c r="E501" s="37"/>
      <c r="F501" s="37"/>
      <c r="G501" s="37"/>
      <c r="H501" s="37"/>
      <c r="I501" s="37"/>
      <c r="J501" s="38"/>
      <c r="K501" s="35"/>
      <c r="L501" s="39"/>
      <c r="M501" s="39"/>
      <c r="N501" s="35"/>
      <c r="O501" s="40" t="str">
        <f aca="false">IF(D501&lt;&gt;"",D501,IF(COUNT(E501:I501)&gt;0,SUM(E501:I501),""))</f>
        <v/>
      </c>
      <c r="P501" s="8" t="str">
        <f aca="false">IF(A501="","",YEAR(A501)&amp;"-"&amp;RIGHT("0"&amp;MONTH(A501),2))</f>
        <v/>
      </c>
      <c r="Q501" s="41" t="str">
        <f aca="false">IF(OR(A501="",C501=""),"",C501*IFERROR(INDEX(Paramètres!$D$8:$D$17,MATCH(B501,Paramètres!$A$8:$A$17,0)),0))</f>
        <v/>
      </c>
    </row>
    <row r="502" customFormat="false" ht="19.5" hidden="false" customHeight="true" outlineLevel="0" collapsed="false">
      <c r="A502" s="7"/>
      <c r="B502" s="35"/>
      <c r="C502" s="36"/>
      <c r="D502" s="37"/>
      <c r="E502" s="37"/>
      <c r="F502" s="37"/>
      <c r="G502" s="37"/>
      <c r="H502" s="37"/>
      <c r="I502" s="37"/>
      <c r="J502" s="38"/>
      <c r="K502" s="35"/>
      <c r="L502" s="39"/>
      <c r="M502" s="39"/>
      <c r="N502" s="35"/>
      <c r="O502" s="40" t="str">
        <f aca="false">IF(D502&lt;&gt;"",D502,IF(COUNT(E502:I502)&gt;0,SUM(E502:I502),""))</f>
        <v/>
      </c>
      <c r="P502" s="8" t="str">
        <f aca="false">IF(A502="","",YEAR(A502)&amp;"-"&amp;RIGHT("0"&amp;MONTH(A502),2))</f>
        <v/>
      </c>
      <c r="Q502" s="41" t="str">
        <f aca="false">IF(OR(A502="",C502=""),"",C502*IFERROR(INDEX(Paramètres!$D$8:$D$17,MATCH(B502,Paramètres!$A$8:$A$17,0)),0))</f>
        <v/>
      </c>
    </row>
    <row r="503" customFormat="false" ht="19.5" hidden="false" customHeight="true" outlineLevel="0" collapsed="false">
      <c r="A503" s="7"/>
      <c r="B503" s="35"/>
      <c r="C503" s="36"/>
      <c r="D503" s="37"/>
      <c r="E503" s="37"/>
      <c r="F503" s="37"/>
      <c r="G503" s="37"/>
      <c r="H503" s="37"/>
      <c r="I503" s="37"/>
      <c r="J503" s="38"/>
      <c r="K503" s="35"/>
      <c r="L503" s="39"/>
      <c r="M503" s="39"/>
      <c r="N503" s="35"/>
      <c r="O503" s="40" t="str">
        <f aca="false">IF(D503&lt;&gt;"",D503,IF(COUNT(E503:I503)&gt;0,SUM(E503:I503),""))</f>
        <v/>
      </c>
      <c r="P503" s="8" t="str">
        <f aca="false">IF(A503="","",YEAR(A503)&amp;"-"&amp;RIGHT("0"&amp;MONTH(A503),2))</f>
        <v/>
      </c>
      <c r="Q503" s="41" t="str">
        <f aca="false">IF(OR(A503="",C503=""),"",C503*IFERROR(INDEX(Paramètres!$D$8:$D$17,MATCH(B503,Paramètres!$A$8:$A$17,0)),0))</f>
        <v/>
      </c>
    </row>
    <row r="504" customFormat="false" ht="19.5" hidden="false" customHeight="true" outlineLevel="0" collapsed="false">
      <c r="A504" s="7"/>
      <c r="B504" s="35"/>
      <c r="C504" s="36"/>
      <c r="D504" s="37"/>
      <c r="E504" s="37"/>
      <c r="F504" s="37"/>
      <c r="G504" s="37"/>
      <c r="H504" s="37"/>
      <c r="I504" s="37"/>
      <c r="J504" s="38"/>
      <c r="K504" s="35"/>
      <c r="L504" s="39"/>
      <c r="M504" s="39"/>
      <c r="N504" s="35"/>
      <c r="O504" s="40" t="str">
        <f aca="false">IF(D504&lt;&gt;"",D504,IF(COUNT(E504:I504)&gt;0,SUM(E504:I504),""))</f>
        <v/>
      </c>
      <c r="P504" s="8" t="str">
        <f aca="false">IF(A504="","",YEAR(A504)&amp;"-"&amp;RIGHT("0"&amp;MONTH(A504),2))</f>
        <v/>
      </c>
      <c r="Q504" s="41" t="str">
        <f aca="false">IF(OR(A504="",C504=""),"",C504*IFERROR(INDEX(Paramètres!$D$8:$D$17,MATCH(B504,Paramètres!$A$8:$A$17,0)),0))</f>
        <v/>
      </c>
    </row>
    <row r="505" customFormat="false" ht="19.5" hidden="false" customHeight="true" outlineLevel="0" collapsed="false">
      <c r="A505" s="7"/>
      <c r="B505" s="35"/>
      <c r="C505" s="36"/>
      <c r="D505" s="37"/>
      <c r="E505" s="37"/>
      <c r="F505" s="37"/>
      <c r="G505" s="37"/>
      <c r="H505" s="37"/>
      <c r="I505" s="37"/>
      <c r="J505" s="38"/>
      <c r="K505" s="35"/>
      <c r="L505" s="39"/>
      <c r="M505" s="39"/>
      <c r="N505" s="35"/>
      <c r="O505" s="40" t="str">
        <f aca="false">IF(D505&lt;&gt;"",D505,IF(COUNT(E505:I505)&gt;0,SUM(E505:I505),""))</f>
        <v/>
      </c>
      <c r="P505" s="8" t="str">
        <f aca="false">IF(A505="","",YEAR(A505)&amp;"-"&amp;RIGHT("0"&amp;MONTH(A505),2))</f>
        <v/>
      </c>
      <c r="Q505" s="41" t="str">
        <f aca="false">IF(OR(A505="",C505=""),"",C505*IFERROR(INDEX(Paramètres!$D$8:$D$17,MATCH(B505,Paramètres!$A$8:$A$17,0)),0))</f>
        <v/>
      </c>
    </row>
  </sheetData>
  <mergeCells count="5">
    <mergeCell ref="A1:A3"/>
    <mergeCell ref="B1:O1"/>
    <mergeCell ref="B2:O2"/>
    <mergeCell ref="B3:O3"/>
    <mergeCell ref="A4:O4"/>
  </mergeCells>
  <conditionalFormatting sqref="J6:J505">
    <cfRule type="expression" priority="2" aboveAverage="0" equalAverage="0" bottom="0" percent="0" rank="0" text="" dxfId="1">
      <formula>J6="NC"</formula>
    </cfRule>
  </conditionalFormatting>
  <dataValidations count="3">
    <dataValidation allowBlank="true" errorStyle="stop" operator="between" showDropDown="false" showErrorMessage="false" showInputMessage="false" sqref="B6:B505" type="list">
      <formula1>Paramètres!$A$8:$A$17</formula1>
      <formula2>0</formula2>
    </dataValidation>
    <dataValidation allowBlank="true" errorStyle="stop" operator="between" showDropDown="false" showErrorMessage="false" showInputMessage="false" sqref="J6:J505" type="list">
      <formula1>"OK,NC"</formula1>
      <formula2>0</formula2>
    </dataValidation>
    <dataValidation allowBlank="true" errorStyle="stop" operator="between" showDropDown="false" showErrorMessage="false" showInputMessage="false" sqref="K6:K505" type="list">
      <formula1>"Déchet exclu présent (dont gants),Marquage non détruit ou non identifié,Chariot non conforme ou souillé,Autre (voir observations)"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13"/>
    <col collapsed="false" customWidth="true" hidden="false" outlineLevel="0" max="4" min="4" style="0" width="16"/>
    <col collapsed="false" customWidth="true" hidden="false" outlineLevel="0" max="5" min="5" style="0" width="15"/>
    <col collapsed="false" customWidth="true" hidden="false" outlineLevel="0" max="6" min="6" style="0" width="14"/>
    <col collapsed="false" customWidth="true" hidden="false" outlineLevel="0" max="9" min="7" style="0" width="16"/>
  </cols>
  <sheetData>
    <row r="1" customFormat="false" ht="33.75" hidden="false" customHeight="true" outlineLevel="0" collapsed="false">
      <c r="A1" s="1"/>
      <c r="B1" s="2" t="s">
        <v>0</v>
      </c>
      <c r="C1" s="2"/>
      <c r="D1" s="2"/>
      <c r="E1" s="2"/>
      <c r="F1" s="2"/>
      <c r="G1" s="2"/>
      <c r="H1" s="2"/>
      <c r="I1" s="2"/>
    </row>
    <row r="2" customFormat="false" ht="24" hidden="false" customHeight="true" outlineLevel="0" collapsed="false">
      <c r="A2" s="1"/>
      <c r="B2" s="3" t="s">
        <v>68</v>
      </c>
      <c r="C2" s="3"/>
      <c r="D2" s="3"/>
      <c r="E2" s="3"/>
      <c r="F2" s="3"/>
      <c r="G2" s="3"/>
      <c r="H2" s="3"/>
      <c r="I2" s="3"/>
    </row>
    <row r="3" customFormat="false" ht="7.5" hidden="false" customHeight="true" outlineLevel="0" collapsed="false">
      <c r="A3" s="1"/>
      <c r="B3" s="4"/>
      <c r="C3" s="4"/>
      <c r="D3" s="4"/>
      <c r="E3" s="4"/>
      <c r="F3" s="4"/>
      <c r="G3" s="4"/>
      <c r="H3" s="4"/>
      <c r="I3" s="4"/>
    </row>
    <row r="4" customFormat="false" ht="15" hidden="false" customHeight="false" outlineLevel="0" collapsed="false">
      <c r="A4" s="5" t="s">
        <v>69</v>
      </c>
      <c r="B4" s="5"/>
      <c r="C4" s="5"/>
      <c r="D4" s="5"/>
      <c r="E4" s="5"/>
      <c r="F4" s="5"/>
      <c r="G4" s="5"/>
      <c r="H4" s="5"/>
      <c r="I4" s="5"/>
    </row>
    <row r="5" customFormat="false" ht="43.5" hidden="false" customHeight="true" outlineLevel="0" collapsed="false">
      <c r="A5" s="23" t="s">
        <v>70</v>
      </c>
      <c r="B5" s="23" t="s">
        <v>71</v>
      </c>
      <c r="C5" s="23" t="s">
        <v>72</v>
      </c>
      <c r="D5" s="23" t="s">
        <v>13</v>
      </c>
      <c r="E5" s="23" t="s">
        <v>45</v>
      </c>
      <c r="F5" s="23" t="s">
        <v>46</v>
      </c>
      <c r="G5" s="23" t="s">
        <v>47</v>
      </c>
      <c r="H5" s="23" t="s">
        <v>73</v>
      </c>
      <c r="I5" s="23" t="s">
        <v>74</v>
      </c>
    </row>
    <row r="6" customFormat="false" ht="21.75" hidden="false" customHeight="true" outlineLevel="0" collapsed="false">
      <c r="A6" s="35" t="s">
        <v>75</v>
      </c>
      <c r="B6" s="7" t="n">
        <f aca="true">DATE(YEAR(TODAY()),MONTH(TODAY())-3,1)</f>
        <v>46204</v>
      </c>
      <c r="C6" s="7" t="n">
        <f aca="true">DATE(YEAR(TODAY()),MONTH(TODAY()),1)-1</f>
        <v>46295</v>
      </c>
      <c r="D6" s="42" t="n">
        <v>1560</v>
      </c>
      <c r="E6" s="42" t="n">
        <v>310</v>
      </c>
      <c r="F6" s="42" t="n">
        <v>95</v>
      </c>
      <c r="G6" s="42" t="n">
        <v>120</v>
      </c>
      <c r="H6" s="42"/>
      <c r="I6" s="43"/>
    </row>
    <row r="7" customFormat="false" ht="21.75" hidden="false" customHeight="true" outlineLevel="0" collapsed="false">
      <c r="A7" s="35"/>
      <c r="B7" s="7"/>
      <c r="C7" s="7"/>
      <c r="D7" s="42"/>
      <c r="E7" s="42"/>
      <c r="F7" s="42"/>
      <c r="G7" s="42"/>
      <c r="H7" s="42"/>
      <c r="I7" s="43"/>
    </row>
    <row r="8" customFormat="false" ht="21.75" hidden="false" customHeight="true" outlineLevel="0" collapsed="false">
      <c r="A8" s="35"/>
      <c r="B8" s="7"/>
      <c r="C8" s="7"/>
      <c r="D8" s="42"/>
      <c r="E8" s="42"/>
      <c r="F8" s="42"/>
      <c r="G8" s="42"/>
      <c r="H8" s="42"/>
      <c r="I8" s="43"/>
    </row>
    <row r="9" customFormat="false" ht="21.75" hidden="false" customHeight="true" outlineLevel="0" collapsed="false">
      <c r="A9" s="35"/>
      <c r="B9" s="7"/>
      <c r="C9" s="7"/>
      <c r="D9" s="42"/>
      <c r="E9" s="42"/>
      <c r="F9" s="42"/>
      <c r="G9" s="42"/>
      <c r="H9" s="42"/>
      <c r="I9" s="43"/>
    </row>
    <row r="10" customFormat="false" ht="21.75" hidden="false" customHeight="true" outlineLevel="0" collapsed="false">
      <c r="A10" s="35"/>
      <c r="B10" s="7"/>
      <c r="C10" s="7"/>
      <c r="D10" s="42"/>
      <c r="E10" s="42"/>
      <c r="F10" s="42"/>
      <c r="G10" s="42"/>
      <c r="H10" s="42"/>
      <c r="I10" s="43"/>
    </row>
    <row r="11" customFormat="false" ht="21.75" hidden="false" customHeight="true" outlineLevel="0" collapsed="false">
      <c r="A11" s="35"/>
      <c r="B11" s="7"/>
      <c r="C11" s="7"/>
      <c r="D11" s="42"/>
      <c r="E11" s="42"/>
      <c r="F11" s="42"/>
      <c r="G11" s="42"/>
      <c r="H11" s="42"/>
      <c r="I11" s="43"/>
    </row>
    <row r="12" customFormat="false" ht="21.75" hidden="false" customHeight="true" outlineLevel="0" collapsed="false">
      <c r="A12" s="35"/>
      <c r="B12" s="7"/>
      <c r="C12" s="7"/>
      <c r="D12" s="42"/>
      <c r="E12" s="42"/>
      <c r="F12" s="42"/>
      <c r="G12" s="42"/>
      <c r="H12" s="42"/>
      <c r="I12" s="43"/>
    </row>
    <row r="13" customFormat="false" ht="21.75" hidden="false" customHeight="true" outlineLevel="0" collapsed="false">
      <c r="A13" s="35"/>
      <c r="B13" s="7"/>
      <c r="C13" s="7"/>
      <c r="D13" s="42"/>
      <c r="E13" s="42"/>
      <c r="F13" s="42"/>
      <c r="G13" s="42"/>
      <c r="H13" s="42"/>
      <c r="I13" s="43"/>
    </row>
    <row r="14" customFormat="false" ht="21.75" hidden="false" customHeight="true" outlineLevel="0" collapsed="false">
      <c r="A14" s="35"/>
      <c r="B14" s="7"/>
      <c r="C14" s="7"/>
      <c r="D14" s="42"/>
      <c r="E14" s="42"/>
      <c r="F14" s="42"/>
      <c r="G14" s="42"/>
      <c r="H14" s="42"/>
      <c r="I14" s="43"/>
    </row>
    <row r="15" customFormat="false" ht="21.75" hidden="false" customHeight="true" outlineLevel="0" collapsed="false">
      <c r="A15" s="35"/>
      <c r="B15" s="7"/>
      <c r="C15" s="7"/>
      <c r="D15" s="42"/>
      <c r="E15" s="42"/>
      <c r="F15" s="42"/>
      <c r="G15" s="42"/>
      <c r="H15" s="42"/>
      <c r="I15" s="43"/>
    </row>
    <row r="16" customFormat="false" ht="21.75" hidden="false" customHeight="true" outlineLevel="0" collapsed="false">
      <c r="A16" s="35"/>
      <c r="B16" s="7"/>
      <c r="C16" s="7"/>
      <c r="D16" s="42"/>
      <c r="E16" s="42"/>
      <c r="F16" s="42"/>
      <c r="G16" s="42"/>
      <c r="H16" s="42"/>
      <c r="I16" s="43"/>
    </row>
    <row r="17" customFormat="false" ht="21.75" hidden="false" customHeight="true" outlineLevel="0" collapsed="false">
      <c r="A17" s="35"/>
      <c r="B17" s="7"/>
      <c r="C17" s="7"/>
      <c r="D17" s="42"/>
      <c r="E17" s="42"/>
      <c r="F17" s="42"/>
      <c r="G17" s="42"/>
      <c r="H17" s="42"/>
      <c r="I17" s="43"/>
    </row>
    <row r="18" customFormat="false" ht="24" hidden="false" customHeight="true" outlineLevel="0" collapsed="false">
      <c r="A18" s="28" t="s">
        <v>76</v>
      </c>
      <c r="B18" s="28"/>
      <c r="C18" s="28"/>
      <c r="D18" s="44" t="n">
        <f aca="false">SUM(D6:D17)</f>
        <v>1560</v>
      </c>
      <c r="E18" s="44" t="n">
        <f aca="false">SUM(E6:E17)</f>
        <v>310</v>
      </c>
      <c r="F18" s="44" t="n">
        <f aca="false">SUM(F6:F17)</f>
        <v>95</v>
      </c>
      <c r="G18" s="44" t="n">
        <f aca="false">SUM(G6:G17)</f>
        <v>120</v>
      </c>
      <c r="H18" s="44" t="n">
        <f aca="false">SUM(H6:H17)</f>
        <v>0</v>
      </c>
      <c r="I18" s="45" t="n">
        <f aca="false">SUM(I6:I17)</f>
        <v>0</v>
      </c>
    </row>
  </sheetData>
  <mergeCells count="6">
    <mergeCell ref="A1:A3"/>
    <mergeCell ref="B1:I1"/>
    <mergeCell ref="B2:I2"/>
    <mergeCell ref="B3:I3"/>
    <mergeCell ref="A4:I4"/>
    <mergeCell ref="A18:C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16"/>
    <col collapsed="false" customWidth="true" hidden="false" outlineLevel="0" max="4" min="4" style="0" width="22"/>
    <col collapsed="false" customWidth="true" hidden="false" outlineLevel="0" max="6" min="5" style="0" width="4"/>
    <col collapsed="false" customWidth="true" hidden="false" outlineLevel="0" max="7" min="7" style="0" width="26"/>
  </cols>
  <sheetData>
    <row r="1" customFormat="false" ht="33.75" hidden="false" customHeight="true" outlineLevel="0" collapsed="false">
      <c r="A1" s="1"/>
      <c r="B1" s="2" t="s">
        <v>77</v>
      </c>
      <c r="C1" s="2"/>
      <c r="D1" s="2"/>
      <c r="E1" s="2"/>
      <c r="F1" s="2"/>
    </row>
    <row r="2" customFormat="false" ht="24" hidden="false" customHeight="true" outlineLevel="0" collapsed="false">
      <c r="A2" s="1"/>
      <c r="B2" s="3" t="s">
        <v>1</v>
      </c>
      <c r="C2" s="3"/>
      <c r="D2" s="3"/>
      <c r="E2" s="3"/>
      <c r="F2" s="3"/>
    </row>
    <row r="3" customFormat="false" ht="7.5" hidden="false" customHeight="true" outlineLevel="0" collapsed="false">
      <c r="A3" s="1"/>
      <c r="B3" s="4"/>
      <c r="C3" s="4"/>
      <c r="D3" s="4"/>
      <c r="E3" s="4"/>
      <c r="F3" s="4"/>
    </row>
    <row r="4" customFormat="false" ht="15" hidden="false" customHeight="false" outlineLevel="0" collapsed="false">
      <c r="A4" s="5" t="s">
        <v>78</v>
      </c>
      <c r="B4" s="5"/>
      <c r="C4" s="5"/>
      <c r="D4" s="5"/>
    </row>
    <row r="6" customFormat="false" ht="24" hidden="false" customHeight="true" outlineLevel="0" collapsed="false">
      <c r="A6" s="11" t="s">
        <v>79</v>
      </c>
      <c r="B6" s="11"/>
      <c r="C6" s="11"/>
      <c r="D6" s="11"/>
    </row>
    <row r="7" customFormat="false" ht="39.75" hidden="false" customHeight="true" outlineLevel="0" collapsed="false">
      <c r="A7" s="23" t="s">
        <v>5</v>
      </c>
      <c r="B7" s="23" t="s">
        <v>80</v>
      </c>
      <c r="C7" s="23" t="s">
        <v>81</v>
      </c>
      <c r="D7" s="23" t="s">
        <v>82</v>
      </c>
      <c r="G7" s="23" t="s">
        <v>83</v>
      </c>
    </row>
    <row r="8" customFormat="false" ht="21.75" hidden="false" customHeight="true" outlineLevel="0" collapsed="false">
      <c r="A8" s="35" t="s">
        <v>67</v>
      </c>
      <c r="B8" s="38" t="s">
        <v>84</v>
      </c>
      <c r="C8" s="36" t="n">
        <v>2</v>
      </c>
      <c r="D8" s="46" t="n">
        <v>157.25</v>
      </c>
      <c r="G8" s="8" t="s">
        <v>6</v>
      </c>
    </row>
    <row r="9" customFormat="false" ht="21.75" hidden="false" customHeight="true" outlineLevel="0" collapsed="false">
      <c r="A9" s="35" t="s">
        <v>66</v>
      </c>
      <c r="B9" s="38" t="s">
        <v>85</v>
      </c>
      <c r="C9" s="36" t="n">
        <v>1</v>
      </c>
      <c r="D9" s="46" t="n">
        <v>157.25</v>
      </c>
      <c r="G9" s="47" t="str">
        <f aca="false">IF(A8="","",A8)</f>
        <v>Production (fictif)</v>
      </c>
    </row>
    <row r="10" customFormat="false" ht="21.75" hidden="false" customHeight="true" outlineLevel="0" collapsed="false">
      <c r="A10" s="35" t="s">
        <v>64</v>
      </c>
      <c r="B10" s="38" t="s">
        <v>86</v>
      </c>
      <c r="C10" s="36" t="n">
        <v>1</v>
      </c>
      <c r="D10" s="46" t="n">
        <v>157.25</v>
      </c>
      <c r="G10" s="47" t="str">
        <f aca="false">IF(A9="","",A9)</f>
        <v>Laboratoire (fictif)</v>
      </c>
    </row>
    <row r="11" customFormat="false" ht="21.75" hidden="false" customHeight="true" outlineLevel="0" collapsed="false">
      <c r="A11" s="35"/>
      <c r="B11" s="38"/>
      <c r="C11" s="36"/>
      <c r="D11" s="46"/>
      <c r="G11" s="47" t="str">
        <f aca="false">IF(A10="","",A10)</f>
        <v>Entrepôt (fictif)</v>
      </c>
    </row>
    <row r="12" customFormat="false" ht="21.75" hidden="false" customHeight="true" outlineLevel="0" collapsed="false">
      <c r="A12" s="35"/>
      <c r="B12" s="38"/>
      <c r="C12" s="36"/>
      <c r="D12" s="46"/>
      <c r="G12" s="47" t="str">
        <f aca="false">IF(A11="","",A11)</f>
        <v/>
      </c>
    </row>
    <row r="13" customFormat="false" ht="21.75" hidden="false" customHeight="true" outlineLevel="0" collapsed="false">
      <c r="A13" s="35"/>
      <c r="B13" s="38"/>
      <c r="C13" s="36"/>
      <c r="D13" s="46"/>
      <c r="G13" s="47" t="str">
        <f aca="false">IF(A12="","",A12)</f>
        <v/>
      </c>
    </row>
    <row r="14" customFormat="false" ht="21.75" hidden="false" customHeight="true" outlineLevel="0" collapsed="false">
      <c r="A14" s="35"/>
      <c r="B14" s="38"/>
      <c r="C14" s="36"/>
      <c r="D14" s="46"/>
      <c r="G14" s="47" t="str">
        <f aca="false">IF(A13="","",A13)</f>
        <v/>
      </c>
    </row>
    <row r="15" customFormat="false" ht="21.75" hidden="false" customHeight="true" outlineLevel="0" collapsed="false">
      <c r="A15" s="35"/>
      <c r="B15" s="38"/>
      <c r="C15" s="36"/>
      <c r="D15" s="46"/>
      <c r="G15" s="47" t="str">
        <f aca="false">IF(A14="","",A14)</f>
        <v/>
      </c>
    </row>
    <row r="16" customFormat="false" ht="21.75" hidden="false" customHeight="true" outlineLevel="0" collapsed="false">
      <c r="A16" s="35"/>
      <c r="B16" s="38"/>
      <c r="C16" s="36"/>
      <c r="D16" s="46"/>
      <c r="G16" s="47" t="str">
        <f aca="false">IF(A15="","",A15)</f>
        <v/>
      </c>
    </row>
    <row r="17" customFormat="false" ht="21.75" hidden="false" customHeight="true" outlineLevel="0" collapsed="false">
      <c r="A17" s="35"/>
      <c r="B17" s="38"/>
      <c r="C17" s="36"/>
      <c r="D17" s="46"/>
      <c r="G17" s="47" t="str">
        <f aca="false">IF(A16="","",A16)</f>
        <v/>
      </c>
    </row>
    <row r="18" customFormat="false" ht="27.75" hidden="false" customHeight="true" outlineLevel="0" collapsed="false">
      <c r="A18" s="10" t="s">
        <v>87</v>
      </c>
      <c r="B18" s="10"/>
      <c r="C18" s="10"/>
      <c r="D18" s="10"/>
      <c r="G18" s="47" t="str">
        <f aca="false">IF(A17="","",A17)</f>
        <v/>
      </c>
    </row>
    <row r="20" customFormat="false" ht="24" hidden="false" customHeight="true" outlineLevel="0" collapsed="false">
      <c r="A20" s="11" t="s">
        <v>88</v>
      </c>
      <c r="B20" s="11"/>
      <c r="C20" s="11"/>
      <c r="D20" s="11"/>
    </row>
    <row r="21" customFormat="false" ht="25.5" hidden="false" customHeight="true" outlineLevel="0" collapsed="false">
      <c r="A21" s="6" t="s">
        <v>89</v>
      </c>
      <c r="B21" s="48" t="n">
        <v>0.99</v>
      </c>
      <c r="C21" s="10" t="s">
        <v>90</v>
      </c>
      <c r="D21" s="10"/>
    </row>
    <row r="22" customFormat="false" ht="25.5" hidden="false" customHeight="true" outlineLevel="0" collapsed="false">
      <c r="A22" s="6" t="s">
        <v>91</v>
      </c>
      <c r="B22" s="46"/>
      <c r="C22" s="10" t="s">
        <v>92</v>
      </c>
      <c r="D22" s="10"/>
    </row>
    <row r="23" customFormat="false" ht="25.5" hidden="false" customHeight="true" outlineLevel="0" collapsed="false">
      <c r="A23" s="6" t="s">
        <v>93</v>
      </c>
      <c r="B23" s="49" t="n">
        <f aca="true">DATE(YEAR(TODAY()),MONTH(TODAY())-3,1)</f>
        <v>46204</v>
      </c>
      <c r="C23" s="10" t="s">
        <v>94</v>
      </c>
      <c r="D23" s="10"/>
    </row>
    <row r="24" customFormat="false" ht="25.5" hidden="false" customHeight="true" outlineLevel="0" collapsed="false">
      <c r="A24" s="6" t="s">
        <v>95</v>
      </c>
      <c r="B24" s="36" t="n">
        <v>10</v>
      </c>
      <c r="C24" s="10" t="s">
        <v>96</v>
      </c>
      <c r="D24" s="10"/>
    </row>
    <row r="25" customFormat="false" ht="25.5" hidden="false" customHeight="true" outlineLevel="0" collapsed="false">
      <c r="A25" s="6" t="s">
        <v>97</v>
      </c>
      <c r="B25" s="37" t="n">
        <v>20</v>
      </c>
      <c r="C25" s="10" t="s">
        <v>98</v>
      </c>
      <c r="D25" s="10"/>
    </row>
    <row r="26" customFormat="false" ht="25.5" hidden="false" customHeight="true" outlineLevel="0" collapsed="false">
      <c r="A26" s="6" t="s">
        <v>99</v>
      </c>
      <c r="B26" s="38" t="s">
        <v>100</v>
      </c>
      <c r="C26" s="10" t="s">
        <v>101</v>
      </c>
      <c r="D26" s="10"/>
    </row>
    <row r="27" customFormat="false" ht="25.5" hidden="false" customHeight="true" outlineLevel="0" collapsed="false">
      <c r="A27" s="6" t="s">
        <v>102</v>
      </c>
      <c r="B27" s="38"/>
      <c r="C27" s="10" t="s">
        <v>103</v>
      </c>
      <c r="D27" s="10"/>
    </row>
    <row r="28" customFormat="false" ht="7.5" hidden="false" customHeight="true" outlineLevel="0" collapsed="false"/>
  </sheetData>
  <mergeCells count="15">
    <mergeCell ref="A1:A3"/>
    <mergeCell ref="B1:F1"/>
    <mergeCell ref="B2:F2"/>
    <mergeCell ref="B3:F3"/>
    <mergeCell ref="A4:D4"/>
    <mergeCell ref="A6:D6"/>
    <mergeCell ref="A18:D18"/>
    <mergeCell ref="A20:D20"/>
    <mergeCell ref="C21:D21"/>
    <mergeCell ref="C22:D22"/>
    <mergeCell ref="C23:D23"/>
    <mergeCell ref="C24:D24"/>
    <mergeCell ref="C25:D25"/>
    <mergeCell ref="C26:D26"/>
    <mergeCell ref="C27:D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33.75" hidden="false" customHeight="true" outlineLevel="0" collapsed="false">
      <c r="A1" s="1"/>
      <c r="B1" s="2" t="s">
        <v>104</v>
      </c>
      <c r="C1" s="2"/>
      <c r="D1" s="2"/>
    </row>
    <row r="2" customFormat="false" ht="24" hidden="false" customHeight="true" outlineLevel="0" collapsed="false">
      <c r="A2" s="1"/>
      <c r="B2" s="3" t="s">
        <v>105</v>
      </c>
      <c r="C2" s="3"/>
      <c r="D2" s="3"/>
    </row>
    <row r="3" customFormat="false" ht="7.5" hidden="false" customHeight="true" outlineLevel="0" collapsed="false">
      <c r="A3" s="1"/>
      <c r="B3" s="4"/>
      <c r="C3" s="4"/>
      <c r="D3" s="4"/>
    </row>
    <row r="4" customFormat="false" ht="15" hidden="false" customHeight="false" outlineLevel="0" collapsed="false">
      <c r="A4" s="5" t="s">
        <v>106</v>
      </c>
      <c r="B4" s="5"/>
      <c r="C4" s="5"/>
      <c r="D4" s="5"/>
    </row>
    <row r="5" customFormat="false" ht="22.35" hidden="false" customHeight="false" outlineLevel="0" collapsed="false">
      <c r="A5" s="23" t="s">
        <v>107</v>
      </c>
      <c r="B5" s="23" t="s">
        <v>108</v>
      </c>
      <c r="C5" s="23" t="s">
        <v>24</v>
      </c>
      <c r="D5" s="23" t="s">
        <v>109</v>
      </c>
    </row>
    <row r="6" customFormat="false" ht="21.75" hidden="false" customHeight="true" outlineLevel="0" collapsed="false">
      <c r="A6" s="6" t="s">
        <v>110</v>
      </c>
      <c r="B6" s="50" t="n">
        <f aca="false">COUNTIFS('Saisie des collectes'!$A$6:$A$505,"&gt;="&amp;IF('Tableau de bord'!$B$6="",0,'Tableau de bord'!$B$6),'Saisie des collectes'!$A$6:$A$505,"&lt;="&amp;IF('Tableau de bord'!$D$6="",99999,'Tableau de bord'!$D$6),'Saisie des collectes'!$B$6:$B$505,IF('Tableau de bord'!$F$6="Tous","*",'Tableau de bord'!$F$6))</f>
        <v>36</v>
      </c>
      <c r="C6" s="26" t="s">
        <v>111</v>
      </c>
      <c r="D6" s="26" t="s">
        <v>112</v>
      </c>
    </row>
    <row r="7" customFormat="false" ht="21.75" hidden="false" customHeight="true" outlineLevel="0" collapsed="false">
      <c r="A7" s="6" t="s">
        <v>113</v>
      </c>
      <c r="B7" s="50" t="n">
        <f aca="false">SUMIFS('Saisie des collectes'!$C$6:$C$505,'Saisie des collectes'!$A$6:$A$505,"&gt;="&amp;IF('Tableau de bord'!$B$6="",0,'Tableau de bord'!$B$6),'Saisie des collectes'!$A$6:$A$505,"&lt;="&amp;IF('Tableau de bord'!$D$6="",99999,'Tableau de bord'!$D$6),'Saisie des collectes'!$B$6:$B$505,IF('Tableau de bord'!$F$6="Tous","*",'Tableau de bord'!$F$6))</f>
        <v>48</v>
      </c>
      <c r="C7" s="26" t="s">
        <v>111</v>
      </c>
      <c r="D7" s="26" t="s">
        <v>112</v>
      </c>
    </row>
    <row r="8" customFormat="false" ht="21.75" hidden="false" customHeight="true" outlineLevel="0" collapsed="false">
      <c r="A8" s="6" t="s">
        <v>114</v>
      </c>
      <c r="B8" s="50" t="n">
        <f aca="false">SUMIFS('Saisie des collectes'!$O$6:$O$505,'Saisie des collectes'!$A$6:$A$505,"&gt;="&amp;IF('Tableau de bord'!$B$6="",0,'Tableau de bord'!$B$6),'Saisie des collectes'!$A$6:$A$505,"&lt;="&amp;IF('Tableau de bord'!$D$6="",99999,'Tableau de bord'!$D$6),'Saisie des collectes'!$B$6:$B$505,IF('Tableau de bord'!$F$6="Tous","*",'Tableau de bord'!$F$6))</f>
        <v>1682</v>
      </c>
      <c r="C8" s="26" t="s">
        <v>115</v>
      </c>
      <c r="D8" s="26" t="s">
        <v>116</v>
      </c>
    </row>
    <row r="9" customFormat="false" ht="21.75" hidden="false" customHeight="true" outlineLevel="0" collapsed="false">
      <c r="A9" s="6" t="s">
        <v>117</v>
      </c>
      <c r="B9" s="50" t="n">
        <f aca="false">IF(B7=0,"",B8/B7)</f>
        <v>35.0416666666667</v>
      </c>
      <c r="C9" s="26" t="s">
        <v>115</v>
      </c>
      <c r="D9" s="26" t="s">
        <v>116</v>
      </c>
    </row>
    <row r="10" customFormat="false" ht="21.75" hidden="false" customHeight="true" outlineLevel="0" collapsed="false">
      <c r="A10" s="6" t="s">
        <v>118</v>
      </c>
      <c r="B10" s="50" t="n">
        <f aca="false">IF(B6=0,"",B8/B6)</f>
        <v>46.7222222222222</v>
      </c>
      <c r="C10" s="26" t="s">
        <v>115</v>
      </c>
      <c r="D10" s="26" t="s">
        <v>112</v>
      </c>
    </row>
    <row r="11" customFormat="false" ht="21.75" hidden="false" customHeight="true" outlineLevel="0" collapsed="false">
      <c r="A11" s="6" t="s">
        <v>119</v>
      </c>
      <c r="B11" s="50" t="n">
        <f aca="false">B8*Paramètres!$B$21</f>
        <v>1665.18</v>
      </c>
      <c r="C11" s="26" t="s">
        <v>115</v>
      </c>
      <c r="D11" s="26" t="s">
        <v>116</v>
      </c>
    </row>
    <row r="12" customFormat="false" ht="21.75" hidden="false" customHeight="true" outlineLevel="0" collapsed="false">
      <c r="A12" s="6" t="s">
        <v>120</v>
      </c>
      <c r="B12" s="50" t="n">
        <f aca="false">B8-B11</f>
        <v>16.8199999999999</v>
      </c>
      <c r="C12" s="26" t="s">
        <v>115</v>
      </c>
      <c r="D12" s="26" t="s">
        <v>121</v>
      </c>
    </row>
    <row r="13" customFormat="false" ht="21.75" hidden="false" customHeight="true" outlineLevel="0" collapsed="false">
      <c r="A13" s="6" t="s">
        <v>122</v>
      </c>
      <c r="B13" s="50" t="n">
        <f aca="false">SUMIFS('Saisie des collectes'!$Q$6:$Q$505,'Saisie des collectes'!$A$6:$A$505,"&gt;="&amp;IF('Tableau de bord'!$B$6="",0,'Tableau de bord'!$B$6),'Saisie des collectes'!$A$6:$A$505,"&lt;="&amp;IF('Tableau de bord'!$D$6="",99999,'Tableau de bord'!$D$6),'Saisie des collectes'!$B$6:$B$505,IF('Tableau de bord'!$F$6="Tous","*",'Tableau de bord'!$F$6))</f>
        <v>7548</v>
      </c>
      <c r="C13" s="26" t="s">
        <v>123</v>
      </c>
      <c r="D13" s="26" t="s">
        <v>121</v>
      </c>
    </row>
    <row r="14" customFormat="false" ht="21.75" hidden="false" customHeight="true" outlineLevel="0" collapsed="false">
      <c r="A14" s="6" t="s">
        <v>124</v>
      </c>
      <c r="B14" s="50" t="n">
        <f aca="false">IF(B8=0,"",B13/B8)</f>
        <v>4.48751486325803</v>
      </c>
      <c r="C14" s="26" t="s">
        <v>125</v>
      </c>
      <c r="D14" s="26" t="s">
        <v>121</v>
      </c>
    </row>
    <row r="15" customFormat="false" ht="21.75" hidden="false" customHeight="true" outlineLevel="0" collapsed="false">
      <c r="A15" s="6" t="s">
        <v>126</v>
      </c>
      <c r="B15" s="50" t="str">
        <f aca="false">IF(Paramètres!$B$22="","",B8/1000*Paramètres!$B$22-B13)</f>
        <v/>
      </c>
      <c r="C15" s="26" t="s">
        <v>123</v>
      </c>
      <c r="D15" s="26" t="s">
        <v>116</v>
      </c>
    </row>
    <row r="16" customFormat="false" ht="21.75" hidden="false" customHeight="true" outlineLevel="0" collapsed="false">
      <c r="A16" s="6" t="s">
        <v>127</v>
      </c>
      <c r="B16" s="50" t="n">
        <f aca="false">IF(B6=0,"",(1-B17/B6)*100)</f>
        <v>100</v>
      </c>
      <c r="C16" s="26" t="s">
        <v>128</v>
      </c>
      <c r="D16" s="26" t="s">
        <v>116</v>
      </c>
    </row>
    <row r="17" customFormat="false" ht="21.75" hidden="false" customHeight="true" outlineLevel="0" collapsed="false">
      <c r="A17" s="6" t="s">
        <v>19</v>
      </c>
      <c r="B17" s="50" t="n">
        <f aca="false">COUNTIFS('Saisie des collectes'!$A$6:$A$505,"&gt;="&amp;IF('Tableau de bord'!$B$6="",0,'Tableau de bord'!$B$6),'Saisie des collectes'!$A$6:$A$505,"&lt;="&amp;IF('Tableau de bord'!$D$6="",99999,'Tableau de bord'!$D$6),'Saisie des collectes'!$B$6:$B$505,IF('Tableau de bord'!$F$6="Tous","*",'Tableau de bord'!$F$6),'Saisie des collectes'!$J$6:$J$505,"NC")</f>
        <v>0</v>
      </c>
      <c r="C17" s="26" t="s">
        <v>111</v>
      </c>
      <c r="D17" s="26" t="s">
        <v>121</v>
      </c>
    </row>
    <row r="18" customFormat="false" ht="21.75" hidden="false" customHeight="true" outlineLevel="0" collapsed="false">
      <c r="A18" s="6" t="s">
        <v>18</v>
      </c>
      <c r="B18" s="50" t="n">
        <f aca="true">IF(COUNT('Saisie des collectes'!$A$6:$A$505)=0,"",TODAY()-SUMPRODUCT(MAX((('Tableau de bord'!$F$6="Tous")+('Saisie des collectes'!$B$6:$B$505='Tableau de bord'!$F$6)&gt;0)*'Saisie des collectes'!$A$6:$A$505)))</f>
        <v>2</v>
      </c>
      <c r="C18" s="26" t="s">
        <v>129</v>
      </c>
      <c r="D18" s="26" t="s">
        <v>121</v>
      </c>
    </row>
    <row r="19" customFormat="false" ht="21.75" hidden="false" customHeight="true" outlineLevel="0" collapsed="false">
      <c r="A19" s="6" t="str">
        <f aca="false">IF(Paramètres!B26="","Indicateur libre 1",Paramètres!B26)</f>
        <v>Incidents de tri signalés</v>
      </c>
      <c r="B19" s="50" t="n">
        <f aca="false">SUMIFS('Saisie des collectes'!$L$6:$L$505,'Saisie des collectes'!$A$6:$A$505,"&gt;="&amp;IF('Tableau de bord'!$B$6="",0,'Tableau de bord'!$B$6),'Saisie des collectes'!$A$6:$A$505,"&lt;="&amp;IF('Tableau de bord'!$D$6="",99999,'Tableau de bord'!$D$6),'Saisie des collectes'!$B$6:$B$505,IF('Tableau de bord'!$F$6="Tous","*",'Tableau de bord'!$F$6))</f>
        <v>0</v>
      </c>
      <c r="C19" s="26"/>
      <c r="D19" s="26" t="s">
        <v>112</v>
      </c>
    </row>
    <row r="20" customFormat="false" ht="21.75" hidden="false" customHeight="true" outlineLevel="0" collapsed="false">
      <c r="A20" s="6" t="str">
        <f aca="false">IF(Paramètres!B27="","Indicateur libre 2",Paramètres!B27)</f>
        <v>Indicateur libre 2</v>
      </c>
      <c r="B20" s="50" t="n">
        <f aca="false">SUMIFS('Saisie des collectes'!$M$6:$M$505,'Saisie des collectes'!$A$6:$A$505,"&gt;="&amp;IF('Tableau de bord'!$B$6="",0,'Tableau de bord'!$B$6),'Saisie des collectes'!$A$6:$A$505,"&lt;="&amp;IF('Tableau de bord'!$D$6="",99999,'Tableau de bord'!$D$6),'Saisie des collectes'!$B$6:$B$505,IF('Tableau de bord'!$F$6="Tous","*",'Tableau de bord'!$F$6))</f>
        <v>0</v>
      </c>
      <c r="C20" s="26"/>
      <c r="D20" s="26" t="s">
        <v>112</v>
      </c>
    </row>
    <row r="21" customFormat="false" ht="21.75" hidden="false" customHeight="true" outlineLevel="0" collapsed="false">
      <c r="A21" s="6" t="s">
        <v>130</v>
      </c>
      <c r="B21" s="50" t="n">
        <f aca="false">'Rapports Upcycle'!D18</f>
        <v>1560</v>
      </c>
      <c r="C21" s="26" t="s">
        <v>115</v>
      </c>
      <c r="D21" s="26" t="s">
        <v>116</v>
      </c>
    </row>
    <row r="22" customFormat="false" ht="21.75" hidden="false" customHeight="true" outlineLevel="0" collapsed="false">
      <c r="A22" s="6" t="s">
        <v>131</v>
      </c>
      <c r="B22" s="50" t="n">
        <f aca="false">'Rapports Upcycle'!E18</f>
        <v>310</v>
      </c>
      <c r="C22" s="26" t="s">
        <v>111</v>
      </c>
      <c r="D22" s="26" t="s">
        <v>116</v>
      </c>
    </row>
    <row r="23" customFormat="false" ht="21.75" hidden="false" customHeight="true" outlineLevel="0" collapsed="false">
      <c r="A23" s="6" t="s">
        <v>132</v>
      </c>
      <c r="B23" s="50" t="n">
        <f aca="false">'Rapports Upcycle'!F18</f>
        <v>95</v>
      </c>
      <c r="C23" s="26" t="s">
        <v>111</v>
      </c>
      <c r="D23" s="26" t="s">
        <v>116</v>
      </c>
    </row>
    <row r="24" customFormat="false" ht="21.75" hidden="false" customHeight="true" outlineLevel="0" collapsed="false">
      <c r="A24" s="6" t="s">
        <v>133</v>
      </c>
      <c r="B24" s="50" t="n">
        <f aca="false">'Rapports Upcycle'!G18</f>
        <v>120</v>
      </c>
      <c r="C24" s="26" t="s">
        <v>134</v>
      </c>
      <c r="D24" s="26" t="s">
        <v>116</v>
      </c>
    </row>
    <row r="25" customFormat="false" ht="21.75" hidden="false" customHeight="true" outlineLevel="0" collapsed="false">
      <c r="A25" s="6" t="s">
        <v>135</v>
      </c>
      <c r="B25" s="50" t="n">
        <f aca="false">'Rapports Upcycle'!H18</f>
        <v>0</v>
      </c>
      <c r="C25" s="26" t="s">
        <v>115</v>
      </c>
      <c r="D25" s="26" t="s">
        <v>116</v>
      </c>
    </row>
  </sheetData>
  <mergeCells count="5">
    <mergeCell ref="A1:A3"/>
    <mergeCell ref="B1:D1"/>
    <mergeCell ref="B2:D2"/>
    <mergeCell ref="B3:D3"/>
    <mergeCell ref="A4:D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04"/>
  </cols>
  <sheetData>
    <row r="1" customFormat="false" ht="33.75" hidden="false" customHeight="true" outlineLevel="0" collapsed="false">
      <c r="A1" s="1"/>
      <c r="B1" s="51" t="s">
        <v>136</v>
      </c>
    </row>
    <row r="2" customFormat="false" ht="24" hidden="false" customHeight="true" outlineLevel="0" collapsed="false">
      <c r="A2" s="1"/>
      <c r="B2" s="52" t="s">
        <v>1</v>
      </c>
    </row>
    <row r="3" customFormat="false" ht="7.5" hidden="false" customHeight="true" outlineLevel="0" collapsed="false">
      <c r="A3" s="1"/>
      <c r="B3" s="53"/>
    </row>
    <row r="4" customFormat="false" ht="61.5" hidden="false" customHeight="true" outlineLevel="0" collapsed="false">
      <c r="A4" s="6" t="s">
        <v>137</v>
      </c>
      <c r="B4" s="54" t="s">
        <v>138</v>
      </c>
    </row>
    <row r="5" customFormat="false" ht="61.5" hidden="false" customHeight="true" outlineLevel="0" collapsed="false">
      <c r="A5" s="55" t="s">
        <v>139</v>
      </c>
      <c r="B5" s="54" t="s">
        <v>140</v>
      </c>
    </row>
    <row r="6" customFormat="false" ht="61.5" hidden="false" customHeight="true" outlineLevel="0" collapsed="false">
      <c r="A6" s="56" t="s">
        <v>141</v>
      </c>
      <c r="B6" s="54" t="s">
        <v>142</v>
      </c>
    </row>
    <row r="7" customFormat="false" ht="61.5" hidden="false" customHeight="true" outlineLevel="0" collapsed="false">
      <c r="A7" s="57" t="s">
        <v>143</v>
      </c>
      <c r="B7" s="54" t="s">
        <v>144</v>
      </c>
    </row>
    <row r="8" customFormat="false" ht="61.5" hidden="false" customHeight="true" outlineLevel="0" collapsed="false">
      <c r="A8" s="6" t="s">
        <v>145</v>
      </c>
      <c r="B8" s="54" t="s">
        <v>146</v>
      </c>
    </row>
    <row r="9" customFormat="false" ht="61.5" hidden="false" customHeight="true" outlineLevel="0" collapsed="false">
      <c r="A9" s="55" t="s">
        <v>147</v>
      </c>
      <c r="B9" s="54" t="s">
        <v>148</v>
      </c>
    </row>
    <row r="10" customFormat="false" ht="61.5" hidden="false" customHeight="true" outlineLevel="0" collapsed="false">
      <c r="A10" s="56" t="s">
        <v>149</v>
      </c>
      <c r="B10" s="54" t="s">
        <v>150</v>
      </c>
    </row>
  </sheetData>
  <mergeCells count="1">
    <mergeCell ref="A1:A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2026-10-20T19:53:28Z</dcterms:created>
  <dc:creator>openpyxl</dc:creator>
  <dc:description/>
  <dc:language>en-US</dc:language>
  <cp:lastModifiedBy/>
  <dcterms:modified xsi:type="dcterms:W3CDTF">2026-10-20T21:53:31Z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